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en-srv01\Brukere$\ess\Documents\"/>
    </mc:Choice>
  </mc:AlternateContent>
  <xr:revisionPtr revIDLastSave="0" documentId="8_{8F0B8B22-583C-4A8C-B4E7-5A22D75D6887}" xr6:coauthVersionLast="47" xr6:coauthVersionMax="47" xr10:uidLastSave="{00000000-0000-0000-0000-000000000000}"/>
  <bookViews>
    <workbookView xWindow="38280" yWindow="-120" windowWidth="38640" windowHeight="21240" tabRatio="805" xr2:uid="{00000000-000D-0000-FFFF-FFFF00000000}"/>
  </bookViews>
  <sheets>
    <sheet name="Beregning alle størrelser 60890" sheetId="2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" i="21" l="1"/>
  <c r="E53" i="21" l="1"/>
  <c r="E52" i="21"/>
  <c r="E51" i="21"/>
  <c r="C70" i="21" l="1"/>
  <c r="C79" i="21" l="1"/>
  <c r="C78" i="21"/>
  <c r="C53" i="21" l="1"/>
  <c r="B53" i="21"/>
  <c r="C52" i="21"/>
  <c r="B52" i="21"/>
  <c r="C51" i="21"/>
  <c r="B51" i="21"/>
  <c r="C50" i="21"/>
  <c r="B50" i="21"/>
  <c r="E49" i="21"/>
  <c r="C49" i="21"/>
  <c r="B49" i="21"/>
  <c r="AD43" i="21"/>
  <c r="U43" i="21"/>
  <c r="AD42" i="21"/>
  <c r="U42" i="21"/>
  <c r="AD41" i="21"/>
  <c r="U41" i="21"/>
  <c r="M40" i="21"/>
  <c r="AD40" i="21"/>
  <c r="U40" i="21"/>
  <c r="M39" i="21"/>
  <c r="AD39" i="21"/>
  <c r="U39" i="21"/>
  <c r="M38" i="21"/>
  <c r="AD38" i="21"/>
  <c r="U38" i="21"/>
  <c r="M37" i="21"/>
  <c r="AD37" i="21"/>
  <c r="U37" i="21"/>
  <c r="AD36" i="21"/>
  <c r="U36" i="21"/>
  <c r="M35" i="21"/>
  <c r="AD35" i="21"/>
  <c r="U35" i="21"/>
  <c r="M34" i="21"/>
  <c r="AD34" i="21"/>
  <c r="U34" i="21"/>
  <c r="M33" i="21"/>
  <c r="AD33" i="21"/>
  <c r="U33" i="21"/>
  <c r="M32" i="21"/>
  <c r="AD32" i="21"/>
  <c r="U32" i="21"/>
  <c r="M31" i="21"/>
  <c r="AD31" i="21"/>
  <c r="U31" i="21"/>
  <c r="M30" i="21"/>
  <c r="AD30" i="21"/>
  <c r="U30" i="21"/>
  <c r="M29" i="21"/>
  <c r="AD29" i="21"/>
  <c r="U29" i="21"/>
  <c r="M28" i="21"/>
  <c r="AD28" i="21"/>
  <c r="U28" i="21"/>
  <c r="M27" i="21"/>
  <c r="AD26" i="21"/>
  <c r="U26" i="21"/>
  <c r="M26" i="21"/>
  <c r="AD25" i="21"/>
  <c r="U25" i="21"/>
  <c r="M25" i="21"/>
  <c r="AD24" i="21"/>
  <c r="U24" i="21"/>
  <c r="M24" i="21"/>
  <c r="AD23" i="21"/>
  <c r="U23" i="21"/>
  <c r="M23" i="21"/>
  <c r="AD22" i="21"/>
  <c r="U22" i="21"/>
  <c r="M22" i="21"/>
  <c r="AD21" i="21"/>
  <c r="U21" i="21"/>
  <c r="M21" i="21"/>
  <c r="AD20" i="21"/>
  <c r="U20" i="21"/>
  <c r="M20" i="21"/>
  <c r="AD19" i="21"/>
  <c r="U19" i="21"/>
  <c r="M19" i="21"/>
  <c r="AD18" i="21"/>
  <c r="U18" i="21"/>
  <c r="M18" i="21"/>
  <c r="AD17" i="21"/>
  <c r="U17" i="21"/>
  <c r="M17" i="21"/>
  <c r="AD16" i="21"/>
  <c r="U16" i="21"/>
  <c r="M16" i="21"/>
  <c r="AD15" i="21"/>
  <c r="U15" i="21"/>
  <c r="M15" i="21"/>
  <c r="AD14" i="21"/>
  <c r="U14" i="21"/>
  <c r="M14" i="21"/>
  <c r="AD13" i="21"/>
  <c r="U13" i="21"/>
  <c r="M13" i="21"/>
  <c r="AD12" i="21"/>
  <c r="U12" i="21"/>
  <c r="M12" i="21"/>
  <c r="AD11" i="21"/>
  <c r="U11" i="21"/>
  <c r="M11" i="21"/>
  <c r="AD10" i="21"/>
  <c r="U10" i="21"/>
  <c r="M10" i="21"/>
  <c r="AD9" i="21"/>
  <c r="U9" i="21"/>
  <c r="M44" i="21" l="1"/>
  <c r="U44" i="21"/>
  <c r="AD44" i="21"/>
  <c r="D50" i="21"/>
  <c r="G50" i="21" s="1"/>
  <c r="D52" i="21"/>
  <c r="G52" i="21" s="1"/>
  <c r="D49" i="21"/>
  <c r="G49" i="21" s="1"/>
  <c r="D53" i="21"/>
  <c r="G53" i="21" s="1"/>
  <c r="D51" i="21"/>
  <c r="C82" i="21" l="1"/>
  <c r="D54" i="21"/>
  <c r="G51" i="21"/>
  <c r="G54" i="21" s="1"/>
  <c r="C61" i="21" l="1"/>
  <c r="C87" i="21" s="1"/>
  <c r="C60" i="21"/>
  <c r="C66" i="21"/>
  <c r="C69" i="21" s="1"/>
  <c r="C73" i="21" s="1"/>
  <c r="C58" i="21"/>
  <c r="C62" i="21" s="1"/>
  <c r="C90" i="21" s="1"/>
  <c r="C67" i="21"/>
  <c r="C71" i="21" s="1"/>
  <c r="C75" i="21" s="1"/>
  <c r="C77" i="21"/>
  <c r="C84" i="21" l="1"/>
  <c r="C85" i="21" s="1"/>
  <c r="C74" i="21"/>
  <c r="D37" i="21" l="1"/>
  <c r="C91" i="21"/>
  <c r="C88" i="21"/>
  <c r="A44" i="21" l="1"/>
  <c r="D40" i="21"/>
  <c r="D38" i="21"/>
  <c r="D41" i="21" s="1"/>
</calcChain>
</file>

<file path=xl/sharedStrings.xml><?xml version="1.0" encoding="utf-8"?>
<sst xmlns="http://schemas.openxmlformats.org/spreadsheetml/2006/main" count="230" uniqueCount="170">
  <si>
    <t>Bredde:</t>
  </si>
  <si>
    <t>Høyde:</t>
  </si>
  <si>
    <t>Dybde:</t>
  </si>
  <si>
    <t>Fordelingsens størrelse (i meter):</t>
  </si>
  <si>
    <t>Omgivelsestemperatur:</t>
  </si>
  <si>
    <t>Fordelingen:</t>
  </si>
  <si>
    <t>Innhold i fordelingen:</t>
  </si>
  <si>
    <t>NB1</t>
  </si>
  <si>
    <t>Automat</t>
  </si>
  <si>
    <t>Størrelse</t>
  </si>
  <si>
    <t>(A)</t>
  </si>
  <si>
    <t xml:space="preserve">Effekt/pol  </t>
  </si>
  <si>
    <t>(W)</t>
  </si>
  <si>
    <t>0,5 - 10</t>
  </si>
  <si>
    <t>13 - 32</t>
  </si>
  <si>
    <t>40 - 63</t>
  </si>
  <si>
    <t>Jordfeilautomat</t>
  </si>
  <si>
    <t>&lt;=10</t>
  </si>
  <si>
    <t>13 - 16</t>
  </si>
  <si>
    <t>20 - 25</t>
  </si>
  <si>
    <t>32 - 40</t>
  </si>
  <si>
    <t>(stk)</t>
  </si>
  <si>
    <t>Snitt strøm</t>
  </si>
  <si>
    <t>NM8</t>
  </si>
  <si>
    <t>50 - 63</t>
  </si>
  <si>
    <t>16 - 25</t>
  </si>
  <si>
    <t>80 - 100</t>
  </si>
  <si>
    <t>200 - 250</t>
  </si>
  <si>
    <t>NM8S</t>
  </si>
  <si>
    <t>40 - 100</t>
  </si>
  <si>
    <t>125 - 180</t>
  </si>
  <si>
    <t>Effekt</t>
  </si>
  <si>
    <t xml:space="preserve">Kontaktor </t>
  </si>
  <si>
    <t>Stk (ikke poler)</t>
  </si>
  <si>
    <t xml:space="preserve">12A </t>
  </si>
  <si>
    <t>18 - 32</t>
  </si>
  <si>
    <t>40 - 95</t>
  </si>
  <si>
    <t>NCH8</t>
  </si>
  <si>
    <t>20 - 63</t>
  </si>
  <si>
    <t>Ledning</t>
  </si>
  <si>
    <t>20x5</t>
  </si>
  <si>
    <t>20x10</t>
  </si>
  <si>
    <t>25x5</t>
  </si>
  <si>
    <t>30x5</t>
  </si>
  <si>
    <t>30x10</t>
  </si>
  <si>
    <t>40x5</t>
  </si>
  <si>
    <t>40x10</t>
  </si>
  <si>
    <t>50x5</t>
  </si>
  <si>
    <t>50x10</t>
  </si>
  <si>
    <t>60x5</t>
  </si>
  <si>
    <t>60x10</t>
  </si>
  <si>
    <t>80x5</t>
  </si>
  <si>
    <t>80x10</t>
  </si>
  <si>
    <t>100x5</t>
  </si>
  <si>
    <t>100x10</t>
  </si>
  <si>
    <t>120x10</t>
  </si>
  <si>
    <t>Antall</t>
  </si>
  <si>
    <t>(m)</t>
  </si>
  <si>
    <t>grader (W)</t>
  </si>
  <si>
    <t>Strøm v/55grader</t>
  </si>
  <si>
    <t>Tap/m v/55g</t>
  </si>
  <si>
    <t>Skinner</t>
  </si>
  <si>
    <t>(%)</t>
  </si>
  <si>
    <t>Ant. poler</t>
  </si>
  <si>
    <t>Belastning</t>
  </si>
  <si>
    <t>Annet utstyr RS:</t>
  </si>
  <si>
    <t xml:space="preserve">Sum </t>
  </si>
  <si>
    <t>Fyll kun inn i gule felter.</t>
  </si>
  <si>
    <t>Kabling/skinner kopper:</t>
  </si>
  <si>
    <t>Faktor ihht</t>
  </si>
  <si>
    <t>kopper</t>
  </si>
  <si>
    <t>Exposed top surface</t>
  </si>
  <si>
    <t>Covered top surface, e.g. of built in enclosures</t>
  </si>
  <si>
    <t>Exposed side faces, e.g. front, rear and side walls</t>
  </si>
  <si>
    <t>Covered side faces, e.g. rear side of wall-mounted enclosures</t>
  </si>
  <si>
    <t>Floor surface</t>
  </si>
  <si>
    <t>Not taken into account</t>
  </si>
  <si>
    <t>Ficititious side faces of sections (see 5.2) which have been introduced only for calculation purposes are not taken into account</t>
  </si>
  <si>
    <t>Surface factor b:</t>
  </si>
  <si>
    <t>k=</t>
  </si>
  <si>
    <t>Effektive power loss of the equipment instide the enclosure, P</t>
  </si>
  <si>
    <t>P=</t>
  </si>
  <si>
    <r>
      <rPr>
        <sz val="10"/>
        <rFont val="Calibri"/>
        <family val="2"/>
      </rPr>
      <t>Δ</t>
    </r>
    <r>
      <rPr>
        <sz val="10"/>
        <rFont val="Arial"/>
        <family val="2"/>
      </rPr>
      <t>t</t>
    </r>
    <r>
      <rPr>
        <vertAlign val="subscript"/>
        <sz val="10"/>
        <rFont val="Arial"/>
        <family val="2"/>
      </rPr>
      <t>0,5</t>
    </r>
    <r>
      <rPr>
        <sz val="10"/>
        <rFont val="Arial"/>
        <family val="2"/>
      </rPr>
      <t>=</t>
    </r>
  </si>
  <si>
    <r>
      <rPr>
        <sz val="10"/>
        <rFont val="Calibri"/>
        <family val="2"/>
      </rPr>
      <t>Δ</t>
    </r>
    <r>
      <rPr>
        <sz val="10"/>
        <rFont val="Arial"/>
        <family val="2"/>
      </rPr>
      <t>t</t>
    </r>
    <r>
      <rPr>
        <vertAlign val="subscript"/>
        <sz val="10"/>
        <rFont val="Arial"/>
        <family val="2"/>
      </rPr>
      <t>1,0</t>
    </r>
    <r>
      <rPr>
        <sz val="10"/>
        <rFont val="Arial"/>
        <family val="2"/>
      </rPr>
      <t>=</t>
    </r>
  </si>
  <si>
    <t>Dimentions</t>
  </si>
  <si>
    <r>
      <t>A</t>
    </r>
    <r>
      <rPr>
        <vertAlign val="subscript"/>
        <sz val="10"/>
        <rFont val="Arial"/>
        <family val="2"/>
      </rPr>
      <t>o</t>
    </r>
  </si>
  <si>
    <t>Surface</t>
  </si>
  <si>
    <t>Top</t>
  </si>
  <si>
    <t>Front</t>
  </si>
  <si>
    <t>Rear</t>
  </si>
  <si>
    <t>Left-hand side</t>
  </si>
  <si>
    <t>Right hand side</t>
  </si>
  <si>
    <t>h/d (m)</t>
  </si>
  <si>
    <t>w (m)</t>
  </si>
  <si>
    <t>factor b</t>
  </si>
  <si>
    <r>
      <t>A</t>
    </r>
    <r>
      <rPr>
        <vertAlign val="subscript"/>
        <sz val="10"/>
        <rFont val="Arial"/>
        <family val="2"/>
      </rPr>
      <t>e</t>
    </r>
    <r>
      <rPr>
        <sz val="10"/>
        <rFont val="Arial"/>
        <family val="2"/>
      </rPr>
      <t>=A</t>
    </r>
    <r>
      <rPr>
        <vertAlign val="subscript"/>
        <sz val="10"/>
        <rFont val="Arial"/>
        <family val="2"/>
      </rPr>
      <t>o</t>
    </r>
    <r>
      <rPr>
        <sz val="10"/>
        <rFont val="Arial"/>
        <family val="2"/>
      </rPr>
      <t>*b</t>
    </r>
  </si>
  <si>
    <t>g=</t>
  </si>
  <si>
    <t>d=</t>
  </si>
  <si>
    <t>x=</t>
  </si>
  <si>
    <t>Inst. type</t>
  </si>
  <si>
    <t>Varmeberegningsprogram for Centech tavlesystemer ihht IEC EN 60890</t>
  </si>
  <si>
    <r>
      <t>Factor k from figure 5, depends on the effective cooling surface Ae (m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 and the cross section of air inlet openings (cm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</si>
  <si>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r>
      <t>Effective cooling surface, A</t>
    </r>
    <r>
      <rPr>
        <vertAlign val="subscript"/>
        <sz val="10"/>
        <rFont val="Arial"/>
        <family val="2"/>
      </rPr>
      <t>e</t>
    </r>
    <r>
      <rPr>
        <sz val="10"/>
        <rFont val="Arial"/>
        <family val="2"/>
      </rPr>
      <t>, gitt ved A</t>
    </r>
    <r>
      <rPr>
        <vertAlign val="subscript"/>
        <sz val="10"/>
        <rFont val="Arial"/>
        <family val="2"/>
      </rPr>
      <t>e</t>
    </r>
    <r>
      <rPr>
        <sz val="10"/>
        <rFont val="Arial"/>
        <family val="2"/>
      </rPr>
      <t>=</t>
    </r>
    <r>
      <rPr>
        <sz val="10"/>
        <rFont val="Calibri"/>
        <family val="2"/>
      </rPr>
      <t>∑</t>
    </r>
    <r>
      <rPr>
        <sz val="10"/>
        <rFont val="Arial"/>
        <family val="2"/>
      </rPr>
      <t>(A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>*b)</t>
    </r>
  </si>
  <si>
    <t>f=</t>
  </si>
  <si>
    <t>c=</t>
  </si>
  <si>
    <r>
      <t>Factor c from figure 6, depends on the height/base factor f (for tavler med Ae&gt;1,25m2) eller g (for tavler med Ae</t>
    </r>
    <r>
      <rPr>
        <sz val="10"/>
        <rFont val="Calibri"/>
        <family val="2"/>
      </rPr>
      <t>≤</t>
    </r>
    <r>
      <rPr>
        <sz val="10"/>
        <rFont val="Arial"/>
        <family val="2"/>
      </rPr>
      <t xml:space="preserve">1,25m2); </t>
    </r>
  </si>
  <si>
    <t>Factor c for Ae&gt;1,25m2 med ventilasjon (figure 6)</t>
  </si>
  <si>
    <t>Factor c for Ae&gt;1,25m2 uten ventilasjon (figure 4)</t>
  </si>
  <si>
    <r>
      <t>Factor c for Ae</t>
    </r>
    <r>
      <rPr>
        <sz val="10"/>
        <rFont val="Calibri"/>
        <family val="2"/>
      </rPr>
      <t>≤</t>
    </r>
    <r>
      <rPr>
        <sz val="10"/>
        <rFont val="Arial"/>
        <family val="2"/>
      </rPr>
      <t>1,25m2 uten ventilasjon (figure 8)</t>
    </r>
  </si>
  <si>
    <t>faktor c kurve nr (figure 6, for Ae&gt;1,25m2 med ventilasjon):</t>
  </si>
  <si>
    <t>faktor c kurve nr (figur 8, for Ae&lt;=1,25m2 uten ventilasjon):</t>
  </si>
  <si>
    <t>c curve:</t>
  </si>
  <si>
    <t>faktor c kurve nr (figure 4, for Ae&gt;1,25m2 uten ventilasjon):</t>
  </si>
  <si>
    <r>
      <t>Factor f der f(Ae&gt;1,25m2)=h</t>
    </r>
    <r>
      <rPr>
        <vertAlign val="superscript"/>
        <sz val="10"/>
        <rFont val="Arial"/>
        <family val="2"/>
      </rPr>
      <t>1,35</t>
    </r>
    <r>
      <rPr>
        <sz val="10"/>
        <rFont val="Arial"/>
        <family val="2"/>
      </rPr>
      <t>/A</t>
    </r>
    <r>
      <rPr>
        <vertAlign val="subscript"/>
        <sz val="10"/>
        <rFont val="Arial"/>
        <family val="2"/>
      </rPr>
      <t>b</t>
    </r>
    <r>
      <rPr>
        <sz val="10"/>
        <rFont val="Arial"/>
        <family val="2"/>
      </rPr>
      <t xml:space="preserve"> (A</t>
    </r>
    <r>
      <rPr>
        <vertAlign val="subscript"/>
        <sz val="10"/>
        <rFont val="Arial"/>
        <family val="2"/>
      </rPr>
      <t>b</t>
    </r>
    <r>
      <rPr>
        <sz val="10"/>
        <rFont val="Arial"/>
        <family val="2"/>
      </rPr>
      <t xml:space="preserve"> er base-arealet) m/u vent</t>
    </r>
  </si>
  <si>
    <t>Factor g (Ae≤1,25m2)=h/w u/vent</t>
  </si>
  <si>
    <t>Sum Ae</t>
  </si>
  <si>
    <t>Hvis Ae&lt;=1,25m2, returneres her verdi ihht figur 8 (kurven må deles, 0&lt;g&lt;1 gir 0,5 og g&gt;1 gir 1).</t>
  </si>
  <si>
    <t>k kurve:</t>
  </si>
  <si>
    <r>
      <t>Konstant k for Ae</t>
    </r>
    <r>
      <rPr>
        <sz val="10"/>
        <rFont val="Calibri"/>
        <family val="2"/>
      </rPr>
      <t>≤</t>
    </r>
    <r>
      <rPr>
        <sz val="10"/>
        <rFont val="Arial"/>
        <family val="2"/>
      </rPr>
      <t>1,25m2 uten ventilasjon (figure 7)</t>
    </r>
  </si>
  <si>
    <t>Konstant k for Ae&gt;1,25m2 uten ventilasjon (figure 3)</t>
  </si>
  <si>
    <t>Konstant k for Ae&gt;1,25m2 med ventilasjon (figure 5)</t>
  </si>
  <si>
    <t>konstant k  kurve nr (figur 7, for Ae&lt;=1,25m2 uten ventilasjon)</t>
  </si>
  <si>
    <t>konstant k  kurve nr (figur 3, for Ae&gt;1,25m2 uten ventilasjon)</t>
  </si>
  <si>
    <t>konstant k  kurve nr (figur 5, for Ae&gt;1,25m2 med ventilasjon)</t>
  </si>
  <si>
    <r>
      <t>t(</t>
    </r>
    <r>
      <rPr>
        <sz val="10"/>
        <rFont val="Calibri"/>
        <family val="2"/>
      </rPr>
      <t>°</t>
    </r>
    <r>
      <rPr>
        <sz val="9"/>
        <rFont val="Arial"/>
        <family val="2"/>
      </rPr>
      <t>C)</t>
    </r>
    <r>
      <rPr>
        <sz val="10"/>
        <rFont val="Arial"/>
        <family val="2"/>
      </rPr>
      <t>=</t>
    </r>
  </si>
  <si>
    <t>(Areal luft utstrømning skal være minst 1,1*areal luft innstrømning)</t>
  </si>
  <si>
    <t>Fritt plassert på gulv</t>
  </si>
  <si>
    <t>Montert mot bakvegg</t>
  </si>
  <si>
    <t>Montert mot sidevegg og bakvegg fri.</t>
  </si>
  <si>
    <t>Felt i større fordeling med fri bakvegg</t>
  </si>
  <si>
    <t>Felt i større fordeling, stående mot bakvegg</t>
  </si>
  <si>
    <t>Felt i større fordeling, med tildekket tavletak</t>
  </si>
  <si>
    <r>
      <t>Temperatur i midt-høyde i felt/fordeling (</t>
    </r>
    <r>
      <rPr>
        <sz val="10"/>
        <rFont val="Calibri"/>
        <family val="2"/>
      </rPr>
      <t>°</t>
    </r>
    <r>
      <rPr>
        <sz val="9"/>
        <rFont val="Arial"/>
        <family val="2"/>
      </rPr>
      <t>C)</t>
    </r>
    <r>
      <rPr>
        <sz val="10"/>
        <rFont val="Arial"/>
        <family val="2"/>
      </rPr>
      <t/>
    </r>
  </si>
  <si>
    <r>
      <t>Temperatur i toppen av felt/fordeling (</t>
    </r>
    <r>
      <rPr>
        <sz val="10"/>
        <rFont val="Calibri"/>
        <family val="2"/>
      </rPr>
      <t>°</t>
    </r>
    <r>
      <rPr>
        <sz val="9"/>
        <rFont val="Arial"/>
        <family val="2"/>
      </rPr>
      <t>C)</t>
    </r>
    <r>
      <rPr>
        <sz val="10"/>
        <rFont val="Arial"/>
        <family val="2"/>
      </rPr>
      <t/>
    </r>
  </si>
  <si>
    <r>
      <t>Areal luft innstømning i cm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. </t>
    </r>
  </si>
  <si>
    <t>Hvis fordelingen er bredere enn 1,5m, eller effektiv kjøle-overflate overstiger 11,5m2, bør fordelingen beregnes i felter som er mindre enn forannevnte størrelser, og som beregnes separat.</t>
  </si>
  <si>
    <t>Montert i hjørne.</t>
  </si>
  <si>
    <t>Finner faktor c ut fra Ae&gt;1,25 og innstallasjonstype.</t>
  </si>
  <si>
    <t>Hvis ventilasjon &gt; 0cm2 og Ae&gt;1,5m2, returneres her kurvenr ihht fig 6. Ved verdier under 1,25 returneres 1,25.</t>
  </si>
  <si>
    <r>
      <t>Temperatur økning i midt-høyde i felt/fordeling ber. u/vent (</t>
    </r>
    <r>
      <rPr>
        <sz val="10"/>
        <rFont val="Calibri"/>
        <family val="2"/>
      </rPr>
      <t>°</t>
    </r>
    <r>
      <rPr>
        <sz val="9"/>
        <rFont val="Arial"/>
        <family val="2"/>
      </rPr>
      <t>K)</t>
    </r>
    <r>
      <rPr>
        <sz val="10"/>
        <rFont val="Arial"/>
        <family val="2"/>
      </rPr>
      <t>, Δt</t>
    </r>
    <r>
      <rPr>
        <vertAlign val="subscript"/>
        <sz val="10"/>
        <rFont val="Arial"/>
        <family val="2"/>
      </rPr>
      <t>0,5</t>
    </r>
    <r>
      <rPr>
        <sz val="10"/>
        <rFont val="Arial"/>
        <family val="2"/>
      </rPr>
      <t xml:space="preserve"> =k*d*P</t>
    </r>
    <r>
      <rPr>
        <vertAlign val="superscript"/>
        <sz val="10"/>
        <rFont val="Arial"/>
        <family val="2"/>
      </rPr>
      <t>x</t>
    </r>
  </si>
  <si>
    <r>
      <t>Temperatur økning i toppen av felt/fordeling ber. u/vent (°K), Δt</t>
    </r>
    <r>
      <rPr>
        <vertAlign val="subscript"/>
        <sz val="10"/>
        <rFont val="Arial"/>
        <family val="2"/>
      </rPr>
      <t>1,0</t>
    </r>
    <r>
      <rPr>
        <sz val="10"/>
        <rFont val="Arial"/>
        <family val="2"/>
      </rPr>
      <t xml:space="preserve"> =c*Δt</t>
    </r>
    <r>
      <rPr>
        <vertAlign val="subscript"/>
        <sz val="10"/>
        <rFont val="Arial"/>
        <family val="2"/>
      </rPr>
      <t>0,5</t>
    </r>
  </si>
  <si>
    <r>
      <t>Temperatur økning i midt-høyde i felt/fordeling ber. m/vent (</t>
    </r>
    <r>
      <rPr>
        <sz val="10"/>
        <rFont val="Calibri"/>
        <family val="2"/>
      </rPr>
      <t>°</t>
    </r>
    <r>
      <rPr>
        <sz val="9"/>
        <rFont val="Arial"/>
        <family val="2"/>
      </rPr>
      <t>K)</t>
    </r>
    <r>
      <rPr>
        <sz val="10"/>
        <rFont val="Arial"/>
        <family val="2"/>
      </rPr>
      <t>, Δt</t>
    </r>
    <r>
      <rPr>
        <vertAlign val="subscript"/>
        <sz val="10"/>
        <rFont val="Arial"/>
        <family val="2"/>
      </rPr>
      <t>0,5</t>
    </r>
    <r>
      <rPr>
        <sz val="10"/>
        <rFont val="Arial"/>
        <family val="2"/>
      </rPr>
      <t xml:space="preserve"> =k*d*P</t>
    </r>
    <r>
      <rPr>
        <vertAlign val="superscript"/>
        <sz val="10"/>
        <rFont val="Arial"/>
        <family val="2"/>
      </rPr>
      <t>x</t>
    </r>
  </si>
  <si>
    <r>
      <t>Temperatur økning i toppen av felt/fordeling ber. m/vent (°K), Δt</t>
    </r>
    <r>
      <rPr>
        <vertAlign val="subscript"/>
        <sz val="10"/>
        <rFont val="Arial"/>
        <family val="2"/>
      </rPr>
      <t>1,0</t>
    </r>
    <r>
      <rPr>
        <sz val="10"/>
        <rFont val="Arial"/>
        <family val="2"/>
      </rPr>
      <t xml:space="preserve"> =c*Δt</t>
    </r>
    <r>
      <rPr>
        <vertAlign val="subscript"/>
        <sz val="10"/>
        <rFont val="Arial"/>
        <family val="2"/>
      </rPr>
      <t>0,5</t>
    </r>
  </si>
  <si>
    <r>
      <t>Temperatur økning ≤ 1,25m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i toppen av fordeling (°K), Δt</t>
    </r>
    <r>
      <rPr>
        <vertAlign val="subscript"/>
        <sz val="10"/>
        <rFont val="Arial"/>
        <family val="2"/>
      </rPr>
      <t>1,0</t>
    </r>
    <r>
      <rPr>
        <sz val="10"/>
        <rFont val="Arial"/>
        <family val="2"/>
      </rPr>
      <t xml:space="preserve"> =c*Δt</t>
    </r>
    <r>
      <rPr>
        <vertAlign val="subscript"/>
        <sz val="10"/>
        <rFont val="Arial"/>
        <family val="2"/>
      </rPr>
      <t>0,5</t>
    </r>
  </si>
  <si>
    <r>
      <t xml:space="preserve">Temperatur i fordeling </t>
    </r>
    <r>
      <rPr>
        <sz val="10"/>
        <rFont val="Calibri"/>
        <family val="2"/>
      </rPr>
      <t>≤</t>
    </r>
    <r>
      <rPr>
        <sz val="10"/>
        <rFont val="Arial"/>
        <family val="2"/>
      </rPr>
      <t xml:space="preserve"> 1,25m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 i midt-høyde i fordeling (°K), Δt0,5 =k*d*Px</t>
    </r>
  </si>
  <si>
    <t>Exponent x uten ventilasjon</t>
  </si>
  <si>
    <t>Exponent x med ventilasjon</t>
  </si>
  <si>
    <t>Faktor d, tabell 5, Ae&gt;1,25m2 m/ventilasjon</t>
  </si>
  <si>
    <t>Faktor d, tabell 4, Ae&gt;1,25m2 u/ventilasjon</t>
  </si>
  <si>
    <r>
      <t>Faktor d , Ae</t>
    </r>
    <r>
      <rPr>
        <sz val="10"/>
        <rFont val="Calibri"/>
        <family val="2"/>
      </rPr>
      <t>≤</t>
    </r>
    <r>
      <rPr>
        <sz val="10"/>
        <rFont val="Arial"/>
        <family val="2"/>
      </rPr>
      <t>1,25m2 skal ikke benyttes</t>
    </r>
  </si>
  <si>
    <t xml:space="preserve">Brukes for tavler med effektiv kjøleflate &gt; 1,25m2. </t>
  </si>
  <si>
    <r>
      <t xml:space="preserve">Brukes for tavler med effektiv kjøleflate </t>
    </r>
    <r>
      <rPr>
        <sz val="10"/>
        <rFont val="Calibri"/>
        <family val="2"/>
      </rPr>
      <t>≤</t>
    </r>
    <r>
      <rPr>
        <sz val="10"/>
        <rFont val="Arial"/>
        <family val="2"/>
      </rPr>
      <t xml:space="preserve"> 1,25m2. </t>
    </r>
  </si>
  <si>
    <t xml:space="preserve"> (0 hvis ikke oppgitt)</t>
  </si>
  <si>
    <t xml:space="preserve"> (1 hvis ikke oppgitt)</t>
  </si>
  <si>
    <r>
      <t xml:space="preserve"> (20</t>
    </r>
    <r>
      <rPr>
        <sz val="10"/>
        <rFont val="Calibri"/>
        <family val="2"/>
      </rPr>
      <t>°</t>
    </r>
    <r>
      <rPr>
        <sz val="9"/>
        <rFont val="Arial"/>
        <family val="2"/>
      </rPr>
      <t>C</t>
    </r>
    <r>
      <rPr>
        <sz val="10"/>
        <rFont val="Arial"/>
        <family val="2"/>
      </rPr>
      <t xml:space="preserve"> hvis ikke oppgitt)</t>
    </r>
  </si>
  <si>
    <t>Installasjonstype:</t>
  </si>
  <si>
    <t>Kabling/skinner aluminium :</t>
  </si>
  <si>
    <t>NB1L</t>
  </si>
  <si>
    <t xml:space="preserve"> 2/3/4P</t>
  </si>
  <si>
    <t xml:space="preserve">NB1L </t>
  </si>
  <si>
    <t>1+N</t>
  </si>
  <si>
    <t>NC8</t>
  </si>
  <si>
    <t>NC1/</t>
  </si>
  <si>
    <t>Temperatur økning i midt-høyde i felt/fordeling</t>
  </si>
  <si>
    <t>Temperatur økning i toppen av felt/fordeling</t>
  </si>
  <si>
    <t>Effektbryter</t>
  </si>
  <si>
    <t>Tavlens plassering:</t>
  </si>
  <si>
    <t>Horisontale avdelinger i tavle/felt, fra 0 til 3</t>
  </si>
  <si>
    <t>Tavlenr:</t>
  </si>
  <si>
    <t>Tavlenavn: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</si>
</sst>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Calibri"/>
      <family val="2"/>
    </font>
    <font>
      <vertAlign val="subscript"/>
      <sz val="10"/>
      <name val="Arial"/>
      <family val="2"/>
    </font>
    <font>
      <vertAlign val="superscript"/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i/>
      <sz val="9"/>
      <name val="Arial"/>
      <family val="2"/>
    </font>
    <font>
      <b/>
      <sz val="11"/>
      <color theme="1"/>
      <name val="Calibri"/>
      <family val="2"/>
      <scheme val="minor"/>
    </font>
    <font>
      <b/>
      <i/>
      <sz val="26"/>
      <name val="Arial"/>
      <family val="2"/>
    </font>
    <font>
      <b/>
      <i/>
      <sz val="1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darkUp">
        <bgColor theme="0"/>
      </patternFill>
    </fill>
    <fill>
      <patternFill patternType="solid">
        <fgColor theme="6" tint="0.79998168889431442"/>
        <bgColor indexed="65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">
    <xf numFmtId="0" fontId="0" fillId="0" borderId="0"/>
    <xf numFmtId="0" fontId="10" fillId="0" borderId="13" applyNumberFormat="0" applyFill="0" applyAlignment="0" applyProtection="0"/>
  </cellStyleXfs>
  <cellXfs count="54">
    <xf numFmtId="0" fontId="0" fillId="0" borderId="0" xfId="0"/>
    <xf numFmtId="0" fontId="0" fillId="2" borderId="0" xfId="0" applyFill="1"/>
    <xf numFmtId="0" fontId="0" fillId="0" borderId="1" xfId="0" applyBorder="1"/>
    <xf numFmtId="0" fontId="2" fillId="0" borderId="1" xfId="0" applyFont="1" applyBorder="1"/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/>
    <xf numFmtId="4" fontId="0" fillId="0" borderId="0" xfId="0" applyNumberFormat="1"/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0" fillId="0" borderId="2" xfId="0" applyBorder="1"/>
    <xf numFmtId="0" fontId="0" fillId="0" borderId="0" xfId="0" applyBorder="1"/>
    <xf numFmtId="0" fontId="0" fillId="4" borderId="0" xfId="0" applyFill="1"/>
    <xf numFmtId="0" fontId="0" fillId="4" borderId="0" xfId="0" applyFill="1" applyBorder="1"/>
    <xf numFmtId="0" fontId="0" fillId="0" borderId="0" xfId="0" applyFill="1" applyBorder="1"/>
    <xf numFmtId="0" fontId="2" fillId="0" borderId="0" xfId="0" applyFont="1" applyFill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2" fillId="0" borderId="0" xfId="0" applyFont="1" applyFill="1"/>
    <xf numFmtId="16" fontId="2" fillId="4" borderId="0" xfId="0" applyNumberFormat="1" applyFont="1" applyFill="1" applyBorder="1" applyAlignment="1">
      <alignment horizontal="right"/>
    </xf>
    <xf numFmtId="0" fontId="2" fillId="4" borderId="0" xfId="0" applyFont="1" applyFill="1" applyBorder="1" applyAlignment="1">
      <alignment horizontal="right"/>
    </xf>
    <xf numFmtId="0" fontId="0" fillId="4" borderId="0" xfId="0" applyFill="1" applyBorder="1" applyAlignment="1">
      <alignment horizontal="right"/>
    </xf>
    <xf numFmtId="0" fontId="2" fillId="4" borderId="0" xfId="0" applyFont="1" applyFill="1" applyAlignment="1">
      <alignment horizontal="center"/>
    </xf>
    <xf numFmtId="0" fontId="0" fillId="4" borderId="3" xfId="0" applyFill="1" applyBorder="1"/>
    <xf numFmtId="0" fontId="0" fillId="4" borderId="0" xfId="0" applyFill="1" applyAlignment="1">
      <alignment horizontal="center"/>
    </xf>
    <xf numFmtId="0" fontId="0" fillId="4" borderId="4" xfId="0" applyFill="1" applyBorder="1"/>
    <xf numFmtId="0" fontId="0" fillId="4" borderId="5" xfId="0" applyFill="1" applyBorder="1"/>
    <xf numFmtId="0" fontId="0" fillId="4" borderId="7" xfId="0" applyFill="1" applyBorder="1"/>
    <xf numFmtId="0" fontId="0" fillId="4" borderId="6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/>
    <xf numFmtId="0" fontId="0" fillId="4" borderId="12" xfId="0" applyFill="1" applyBorder="1"/>
    <xf numFmtId="0" fontId="0" fillId="5" borderId="12" xfId="0" applyFill="1" applyBorder="1"/>
    <xf numFmtId="0" fontId="0" fillId="3" borderId="0" xfId="0" applyFill="1" applyProtection="1">
      <protection locked="0"/>
    </xf>
    <xf numFmtId="9" fontId="0" fillId="3" borderId="0" xfId="0" applyNumberFormat="1" applyFill="1" applyProtection="1">
      <protection locked="0"/>
    </xf>
    <xf numFmtId="0" fontId="2" fillId="3" borderId="0" xfId="0" applyFont="1" applyFill="1" applyProtection="1">
      <protection locked="0"/>
    </xf>
    <xf numFmtId="0" fontId="9" fillId="0" borderId="0" xfId="0" applyFont="1"/>
    <xf numFmtId="4" fontId="10" fillId="6" borderId="13" xfId="1" applyNumberFormat="1" applyFill="1"/>
    <xf numFmtId="0" fontId="2" fillId="0" borderId="0" xfId="0" applyFont="1" applyAlignment="1">
      <alignment vertical="distributed"/>
    </xf>
    <xf numFmtId="0" fontId="1" fillId="0" borderId="0" xfId="0" applyFont="1" applyAlignment="1"/>
    <xf numFmtId="0" fontId="11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0" fillId="0" borderId="0" xfId="0" applyAlignment="1"/>
    <xf numFmtId="0" fontId="2" fillId="3" borderId="0" xfId="0" applyNumberFormat="1" applyFont="1" applyFill="1" applyAlignment="1" applyProtection="1">
      <protection locked="0"/>
    </xf>
    <xf numFmtId="0" fontId="0" fillId="3" borderId="0" xfId="0" applyFill="1" applyAlignment="1" applyProtection="1">
      <alignment horizontal="center"/>
      <protection locked="0"/>
    </xf>
    <xf numFmtId="0" fontId="12" fillId="0" borderId="0" xfId="0" applyFont="1" applyAlignment="1">
      <alignment horizontal="left"/>
    </xf>
    <xf numFmtId="0" fontId="0" fillId="0" borderId="0" xfId="0" applyProtection="1">
      <protection locked="0"/>
    </xf>
    <xf numFmtId="0" fontId="0" fillId="3" borderId="0" xfId="0" applyFill="1" applyAlignment="1" applyProtection="1">
      <protection locked="0"/>
    </xf>
  </cellXfs>
  <cellStyles count="2">
    <cellStyle name="Normal" xfId="0" builtinId="0"/>
    <cellStyle name="Totalt" xfId="1" builtinId="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247650</xdr:colOff>
          <xdr:row>0</xdr:row>
          <xdr:rowOff>76200</xdr:rowOff>
        </xdr:from>
        <xdr:to>
          <xdr:col>25</xdr:col>
          <xdr:colOff>609600</xdr:colOff>
          <xdr:row>0</xdr:row>
          <xdr:rowOff>447675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b-NO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EKSPORTER TIL PDF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fitToPage="1"/>
  </sheetPr>
  <dimension ref="A1:AD92"/>
  <sheetViews>
    <sheetView tabSelected="1" zoomScale="90" zoomScaleNormal="90" workbookViewId="0">
      <selection activeCell="B35" sqref="B35"/>
    </sheetView>
  </sheetViews>
  <sheetFormatPr baseColWidth="10" defaultRowHeight="12.75" x14ac:dyDescent="0.2"/>
  <cols>
    <col min="1" max="1" width="40.28515625" customWidth="1"/>
    <col min="2" max="2" width="7.5703125" customWidth="1"/>
    <col min="3" max="3" width="6.28515625" customWidth="1"/>
    <col min="4" max="4" width="6.7109375" customWidth="1"/>
    <col min="5" max="5" width="4" customWidth="1"/>
    <col min="6" max="6" width="5.85546875" customWidth="1"/>
    <col min="7" max="7" width="6.5703125" customWidth="1"/>
    <col min="8" max="8" width="14.42578125" customWidth="1"/>
    <col min="9" max="9" width="8.42578125" customWidth="1"/>
    <col min="10" max="10" width="7.5703125" hidden="1" customWidth="1"/>
    <col min="11" max="11" width="8.7109375" customWidth="1"/>
    <col min="12" max="12" width="10" customWidth="1"/>
    <col min="13" max="13" width="5.85546875" bestFit="1" customWidth="1"/>
    <col min="14" max="14" width="2.85546875" customWidth="1"/>
    <col min="15" max="15" width="4.7109375" customWidth="1"/>
    <col min="16" max="16" width="4.5703125" customWidth="1"/>
    <col min="17" max="17" width="5.5703125" customWidth="1"/>
    <col min="18" max="18" width="9.85546875" customWidth="1"/>
    <col min="19" max="20" width="0" hidden="1" customWidth="1"/>
    <col min="21" max="21" width="5.85546875" bestFit="1" customWidth="1"/>
    <col min="22" max="22" width="2.140625" customWidth="1"/>
    <col min="23" max="23" width="4.7109375" customWidth="1"/>
    <col min="24" max="24" width="4.5703125" customWidth="1"/>
    <col min="25" max="25" width="5.42578125" customWidth="1"/>
    <col min="26" max="26" width="9.85546875" customWidth="1"/>
    <col min="27" max="29" width="11.42578125" hidden="1" customWidth="1"/>
    <col min="30" max="30" width="5.85546875" bestFit="1" customWidth="1"/>
  </cols>
  <sheetData>
    <row r="1" spans="1:30" ht="42.75" customHeight="1" x14ac:dyDescent="0.35">
      <c r="A1" s="51" t="s">
        <v>100</v>
      </c>
      <c r="E1" s="9"/>
    </row>
    <row r="2" spans="1:30" ht="17.100000000000001" customHeight="1" x14ac:dyDescent="0.45">
      <c r="A2" s="46"/>
      <c r="E2" s="9"/>
      <c r="O2" s="4" t="s">
        <v>169</v>
      </c>
      <c r="Q2" s="39"/>
      <c r="R2" s="39"/>
      <c r="S2" s="52"/>
      <c r="T2" s="52"/>
      <c r="U2" s="39"/>
      <c r="V2" s="39"/>
      <c r="W2" s="39"/>
      <c r="X2" s="49"/>
      <c r="Y2" s="39"/>
      <c r="Z2" s="39"/>
      <c r="AA2" s="52"/>
      <c r="AB2" s="52"/>
      <c r="AC2" s="52"/>
      <c r="AD2" s="53"/>
    </row>
    <row r="3" spans="1:30" ht="17.100000000000001" customHeight="1" x14ac:dyDescent="0.45">
      <c r="A3" s="46"/>
      <c r="E3" s="9"/>
      <c r="O3" s="4" t="s">
        <v>168</v>
      </c>
      <c r="Q3" s="39"/>
      <c r="R3" s="39"/>
      <c r="S3" s="52"/>
      <c r="T3" s="52"/>
      <c r="U3" s="39"/>
      <c r="V3" s="39"/>
      <c r="W3" s="39"/>
      <c r="X3" s="41"/>
      <c r="Y3" s="50"/>
      <c r="Z3" s="39"/>
      <c r="AA3" s="52"/>
      <c r="AB3" s="52"/>
      <c r="AC3" s="52"/>
      <c r="AD3" s="39"/>
    </row>
    <row r="4" spans="1:30" x14ac:dyDescent="0.2">
      <c r="A4" s="9" t="s">
        <v>67</v>
      </c>
      <c r="B4" s="42" t="s">
        <v>135</v>
      </c>
    </row>
    <row r="6" spans="1:30" x14ac:dyDescent="0.2">
      <c r="A6" s="6" t="s">
        <v>5</v>
      </c>
      <c r="G6" s="6" t="s">
        <v>6</v>
      </c>
      <c r="O6" s="6" t="s">
        <v>68</v>
      </c>
      <c r="W6" s="6" t="s">
        <v>156</v>
      </c>
    </row>
    <row r="7" spans="1:30" x14ac:dyDescent="0.2">
      <c r="I7" s="19" t="s">
        <v>9</v>
      </c>
      <c r="J7" s="4" t="s">
        <v>11</v>
      </c>
      <c r="K7" s="19" t="s">
        <v>63</v>
      </c>
      <c r="L7" s="19" t="s">
        <v>64</v>
      </c>
      <c r="M7" s="19" t="s">
        <v>31</v>
      </c>
      <c r="Q7" s="19" t="s">
        <v>56</v>
      </c>
      <c r="R7" s="19" t="s">
        <v>22</v>
      </c>
      <c r="S7" s="4" t="s">
        <v>59</v>
      </c>
      <c r="T7" s="4" t="s">
        <v>60</v>
      </c>
      <c r="U7" s="19" t="s">
        <v>31</v>
      </c>
      <c r="V7" s="4"/>
      <c r="Y7" s="19" t="s">
        <v>56</v>
      </c>
      <c r="Z7" s="19" t="s">
        <v>22</v>
      </c>
      <c r="AA7" s="4" t="s">
        <v>59</v>
      </c>
      <c r="AB7" s="4" t="s">
        <v>60</v>
      </c>
      <c r="AC7" s="4" t="s">
        <v>69</v>
      </c>
      <c r="AD7" s="19" t="s">
        <v>31</v>
      </c>
    </row>
    <row r="8" spans="1:30" x14ac:dyDescent="0.2">
      <c r="A8" t="s">
        <v>3</v>
      </c>
      <c r="I8" s="19" t="s">
        <v>10</v>
      </c>
      <c r="J8" s="4" t="s">
        <v>12</v>
      </c>
      <c r="K8" s="19" t="s">
        <v>21</v>
      </c>
      <c r="L8" s="19" t="s">
        <v>62</v>
      </c>
      <c r="M8" s="19" t="s">
        <v>12</v>
      </c>
      <c r="O8" s="45" t="s">
        <v>39</v>
      </c>
      <c r="Q8" s="19" t="s">
        <v>57</v>
      </c>
      <c r="R8" s="19" t="s">
        <v>10</v>
      </c>
      <c r="S8" s="4" t="s">
        <v>10</v>
      </c>
      <c r="T8" s="4" t="s">
        <v>58</v>
      </c>
      <c r="U8" s="19" t="s">
        <v>12</v>
      </c>
      <c r="V8" s="4"/>
      <c r="W8" s="6" t="s">
        <v>39</v>
      </c>
      <c r="Y8" s="19" t="s">
        <v>57</v>
      </c>
      <c r="Z8" s="19" t="s">
        <v>10</v>
      </c>
      <c r="AA8" s="4" t="s">
        <v>10</v>
      </c>
      <c r="AB8" s="4" t="s">
        <v>58</v>
      </c>
      <c r="AC8" s="4" t="s">
        <v>70</v>
      </c>
      <c r="AD8" s="19" t="s">
        <v>12</v>
      </c>
    </row>
    <row r="9" spans="1:30" x14ac:dyDescent="0.2">
      <c r="A9" t="s">
        <v>0</v>
      </c>
      <c r="B9" s="39"/>
      <c r="G9" s="4" t="s">
        <v>7</v>
      </c>
      <c r="H9" s="4" t="s">
        <v>8</v>
      </c>
      <c r="I9" s="23" t="s">
        <v>13</v>
      </c>
      <c r="J9" s="1">
        <v>2</v>
      </c>
      <c r="K9" s="39"/>
      <c r="L9" s="40"/>
      <c r="M9">
        <f>J9*K9*(J9*L9/J9)*(J9*L9/J9)</f>
        <v>0</v>
      </c>
      <c r="P9" s="7">
        <v>0.75</v>
      </c>
      <c r="Q9" s="39"/>
      <c r="R9" s="39"/>
      <c r="S9" s="1">
        <v>5.4</v>
      </c>
      <c r="T9" s="1">
        <v>0.8</v>
      </c>
      <c r="U9">
        <f>Q9*T9*(R9/S9)*(R9/S9)</f>
        <v>0</v>
      </c>
      <c r="X9" s="7">
        <v>0.75</v>
      </c>
      <c r="Y9" s="39"/>
      <c r="Z9" s="39"/>
      <c r="AA9" s="1">
        <v>5.4</v>
      </c>
      <c r="AB9" s="1">
        <v>0.8</v>
      </c>
      <c r="AC9" s="1">
        <v>1.75</v>
      </c>
      <c r="AD9">
        <f>Y9*AB9*(Z9/AA9)*(Z9/AA9)*AC9</f>
        <v>0</v>
      </c>
    </row>
    <row r="10" spans="1:30" x14ac:dyDescent="0.2">
      <c r="A10" t="s">
        <v>1</v>
      </c>
      <c r="B10" s="39"/>
      <c r="I10" s="24" t="s">
        <v>14</v>
      </c>
      <c r="J10" s="1">
        <v>3.5</v>
      </c>
      <c r="K10" s="39"/>
      <c r="L10" s="40"/>
      <c r="M10">
        <f t="shared" ref="M10:M35" si="0">J10*K10*(J10*L10/J10)*(J10*L10/J10)</f>
        <v>0</v>
      </c>
      <c r="P10" s="7">
        <v>1</v>
      </c>
      <c r="Q10" s="39"/>
      <c r="R10" s="39"/>
      <c r="S10" s="1">
        <v>6.1</v>
      </c>
      <c r="T10" s="1">
        <v>0.8</v>
      </c>
      <c r="U10">
        <f t="shared" ref="U10:U26" si="1">Q10*T10*(R10/S10)*(R10/S10)</f>
        <v>0</v>
      </c>
      <c r="X10" s="7">
        <v>1</v>
      </c>
      <c r="Y10" s="39"/>
      <c r="Z10" s="39"/>
      <c r="AA10" s="1">
        <v>6.1</v>
      </c>
      <c r="AB10" s="1">
        <v>0.8</v>
      </c>
      <c r="AC10" s="1">
        <v>1.75</v>
      </c>
      <c r="AD10">
        <f t="shared" ref="AD10:AD26" si="2">Y10*AB10*(Z10/AA10)*(Z10/AA10)*AC10</f>
        <v>0</v>
      </c>
    </row>
    <row r="11" spans="1:30" x14ac:dyDescent="0.2">
      <c r="A11" t="s">
        <v>2</v>
      </c>
      <c r="B11" s="39"/>
      <c r="I11" s="24" t="s">
        <v>15</v>
      </c>
      <c r="J11" s="1">
        <v>5</v>
      </c>
      <c r="K11" s="39"/>
      <c r="L11" s="40"/>
      <c r="M11">
        <f t="shared" si="0"/>
        <v>0</v>
      </c>
      <c r="P11" s="7">
        <v>1.5</v>
      </c>
      <c r="Q11" s="39"/>
      <c r="R11" s="39"/>
      <c r="S11" s="1">
        <v>8</v>
      </c>
      <c r="T11" s="1">
        <v>0.9</v>
      </c>
      <c r="U11">
        <f t="shared" si="1"/>
        <v>0</v>
      </c>
      <c r="X11" s="7">
        <v>1.5</v>
      </c>
      <c r="Y11" s="39"/>
      <c r="Z11" s="39"/>
      <c r="AA11" s="1">
        <v>8</v>
      </c>
      <c r="AB11" s="1">
        <v>0.9</v>
      </c>
      <c r="AC11" s="1">
        <v>1.75</v>
      </c>
      <c r="AD11">
        <f t="shared" si="2"/>
        <v>0</v>
      </c>
    </row>
    <row r="12" spans="1:30" ht="14.25" x14ac:dyDescent="0.2">
      <c r="A12" s="4" t="s">
        <v>134</v>
      </c>
      <c r="B12" s="39"/>
      <c r="G12" s="4" t="s">
        <v>159</v>
      </c>
      <c r="H12" s="4" t="s">
        <v>16</v>
      </c>
      <c r="I12" s="24" t="s">
        <v>17</v>
      </c>
      <c r="J12" s="1">
        <v>4</v>
      </c>
      <c r="K12" s="39"/>
      <c r="L12" s="40"/>
      <c r="M12">
        <f t="shared" si="0"/>
        <v>0</v>
      </c>
      <c r="P12" s="7">
        <v>2.5</v>
      </c>
      <c r="Q12" s="41"/>
      <c r="R12" s="39"/>
      <c r="S12" s="1">
        <v>12</v>
      </c>
      <c r="T12" s="1">
        <v>1.3</v>
      </c>
      <c r="U12">
        <f t="shared" si="1"/>
        <v>0</v>
      </c>
      <c r="X12" s="7">
        <v>2.5</v>
      </c>
      <c r="Y12" s="39"/>
      <c r="Z12" s="39"/>
      <c r="AA12" s="1">
        <v>12</v>
      </c>
      <c r="AB12" s="1">
        <v>1.3</v>
      </c>
      <c r="AC12" s="1">
        <v>1.75</v>
      </c>
      <c r="AD12">
        <f t="shared" si="2"/>
        <v>0</v>
      </c>
    </row>
    <row r="13" spans="1:30" x14ac:dyDescent="0.2">
      <c r="A13" s="4" t="s">
        <v>125</v>
      </c>
      <c r="G13" t="s">
        <v>160</v>
      </c>
      <c r="I13" s="24" t="s">
        <v>18</v>
      </c>
      <c r="J13" s="1">
        <v>5</v>
      </c>
      <c r="K13" s="41"/>
      <c r="L13" s="40"/>
      <c r="M13">
        <f t="shared" si="0"/>
        <v>0</v>
      </c>
      <c r="P13" s="7">
        <v>4</v>
      </c>
      <c r="Q13" s="39"/>
      <c r="R13" s="39"/>
      <c r="S13" s="1">
        <v>20</v>
      </c>
      <c r="T13" s="1">
        <v>2.2000000000000002</v>
      </c>
      <c r="U13">
        <f t="shared" si="1"/>
        <v>0</v>
      </c>
      <c r="X13" s="7">
        <v>4</v>
      </c>
      <c r="Y13" s="39"/>
      <c r="Z13" s="39"/>
      <c r="AA13" s="1">
        <v>20</v>
      </c>
      <c r="AB13" s="1">
        <v>2.2000000000000002</v>
      </c>
      <c r="AC13" s="1">
        <v>1.75</v>
      </c>
      <c r="AD13">
        <f t="shared" si="2"/>
        <v>0</v>
      </c>
    </row>
    <row r="14" spans="1:30" x14ac:dyDescent="0.2">
      <c r="B14" s="21"/>
      <c r="I14" s="24" t="s">
        <v>19</v>
      </c>
      <c r="J14" s="1">
        <v>6</v>
      </c>
      <c r="K14" s="39"/>
      <c r="L14" s="40"/>
      <c r="M14">
        <f t="shared" si="0"/>
        <v>0</v>
      </c>
      <c r="P14" s="7">
        <v>6</v>
      </c>
      <c r="Q14" s="39"/>
      <c r="R14" s="39"/>
      <c r="S14" s="1">
        <v>25</v>
      </c>
      <c r="T14" s="1">
        <v>2.2999999999999998</v>
      </c>
      <c r="U14">
        <f t="shared" si="1"/>
        <v>0</v>
      </c>
      <c r="X14" s="7">
        <v>6</v>
      </c>
      <c r="Y14" s="39"/>
      <c r="Z14" s="39"/>
      <c r="AA14" s="1">
        <v>25</v>
      </c>
      <c r="AB14" s="1">
        <v>2.2999999999999998</v>
      </c>
      <c r="AC14" s="1">
        <v>1.75</v>
      </c>
      <c r="AD14">
        <f t="shared" si="2"/>
        <v>0</v>
      </c>
    </row>
    <row r="15" spans="1:30" x14ac:dyDescent="0.2">
      <c r="A15" t="s">
        <v>4</v>
      </c>
      <c r="B15" s="39"/>
      <c r="C15" s="4" t="s">
        <v>154</v>
      </c>
      <c r="G15" s="4" t="s">
        <v>157</v>
      </c>
      <c r="H15" s="4" t="s">
        <v>16</v>
      </c>
      <c r="I15" s="23" t="s">
        <v>13</v>
      </c>
      <c r="J15" s="1">
        <v>3.5</v>
      </c>
      <c r="K15" s="39"/>
      <c r="L15" s="40"/>
      <c r="M15">
        <f t="shared" si="0"/>
        <v>0</v>
      </c>
      <c r="P15" s="7">
        <v>10</v>
      </c>
      <c r="Q15" s="39"/>
      <c r="R15" s="39"/>
      <c r="S15" s="1">
        <v>32</v>
      </c>
      <c r="T15" s="1">
        <v>2.1</v>
      </c>
      <c r="U15">
        <f t="shared" si="1"/>
        <v>0</v>
      </c>
      <c r="X15" s="7">
        <v>10</v>
      </c>
      <c r="Y15" s="39"/>
      <c r="Z15" s="39"/>
      <c r="AA15" s="1">
        <v>32</v>
      </c>
      <c r="AB15" s="1">
        <v>2.1</v>
      </c>
      <c r="AC15" s="1">
        <v>1.75</v>
      </c>
      <c r="AD15">
        <f t="shared" si="2"/>
        <v>0</v>
      </c>
    </row>
    <row r="16" spans="1:30" x14ac:dyDescent="0.2">
      <c r="G16" t="s">
        <v>158</v>
      </c>
      <c r="I16" s="24" t="s">
        <v>18</v>
      </c>
      <c r="J16" s="1">
        <v>4.5</v>
      </c>
      <c r="K16" s="39"/>
      <c r="L16" s="40"/>
      <c r="M16">
        <f t="shared" si="0"/>
        <v>0</v>
      </c>
      <c r="P16" s="7">
        <v>16</v>
      </c>
      <c r="Q16" s="39"/>
      <c r="R16" s="39"/>
      <c r="S16" s="1">
        <v>50</v>
      </c>
      <c r="T16" s="1">
        <v>3.4</v>
      </c>
      <c r="U16">
        <f t="shared" si="1"/>
        <v>0</v>
      </c>
      <c r="X16" s="7">
        <v>16</v>
      </c>
      <c r="Y16" s="39"/>
      <c r="Z16" s="39"/>
      <c r="AA16" s="1">
        <v>50</v>
      </c>
      <c r="AB16" s="1">
        <v>3.4</v>
      </c>
      <c r="AC16" s="1">
        <v>1.75</v>
      </c>
      <c r="AD16">
        <f t="shared" si="2"/>
        <v>0</v>
      </c>
    </row>
    <row r="17" spans="1:30" x14ac:dyDescent="0.2">
      <c r="A17" s="4" t="s">
        <v>166</v>
      </c>
      <c r="B17" s="22"/>
      <c r="C17" s="22"/>
      <c r="D17" s="21"/>
      <c r="I17" s="24" t="s">
        <v>19</v>
      </c>
      <c r="J17" s="1">
        <v>5</v>
      </c>
      <c r="K17" s="39"/>
      <c r="L17" s="40"/>
      <c r="M17">
        <f t="shared" si="0"/>
        <v>0</v>
      </c>
      <c r="P17" s="7">
        <v>25</v>
      </c>
      <c r="Q17" s="39"/>
      <c r="R17" s="39"/>
      <c r="S17" s="1">
        <v>65</v>
      </c>
      <c r="T17" s="1">
        <v>3.7</v>
      </c>
      <c r="U17">
        <f t="shared" si="1"/>
        <v>0</v>
      </c>
      <c r="X17" s="7">
        <v>25</v>
      </c>
      <c r="Y17" s="39"/>
      <c r="Z17" s="39"/>
      <c r="AA17" s="1">
        <v>65</v>
      </c>
      <c r="AB17" s="1">
        <v>3.7</v>
      </c>
      <c r="AC17" s="1">
        <v>1.75</v>
      </c>
      <c r="AD17">
        <f t="shared" si="2"/>
        <v>0</v>
      </c>
    </row>
    <row r="18" spans="1:30" x14ac:dyDescent="0.2">
      <c r="B18" s="15"/>
      <c r="C18" s="15"/>
      <c r="D18" s="15"/>
      <c r="E18" s="26" t="s">
        <v>99</v>
      </c>
      <c r="F18" s="19"/>
      <c r="I18" s="24" t="s">
        <v>20</v>
      </c>
      <c r="J18" s="1">
        <v>6.5</v>
      </c>
      <c r="K18" s="39"/>
      <c r="L18" s="40"/>
      <c r="M18">
        <f t="shared" si="0"/>
        <v>0</v>
      </c>
      <c r="P18" s="7">
        <v>35</v>
      </c>
      <c r="Q18" s="39"/>
      <c r="R18" s="39"/>
      <c r="S18" s="1">
        <v>85</v>
      </c>
      <c r="T18" s="1">
        <v>5</v>
      </c>
      <c r="U18">
        <f t="shared" si="1"/>
        <v>0</v>
      </c>
      <c r="X18" s="7">
        <v>35</v>
      </c>
      <c r="Y18" s="39"/>
      <c r="Z18" s="39"/>
      <c r="AA18" s="1">
        <v>85</v>
      </c>
      <c r="AB18" s="1">
        <v>5</v>
      </c>
      <c r="AC18" s="1">
        <v>1.75</v>
      </c>
      <c r="AD18">
        <f t="shared" si="2"/>
        <v>0</v>
      </c>
    </row>
    <row r="19" spans="1:30" x14ac:dyDescent="0.2">
      <c r="A19" s="4" t="s">
        <v>126</v>
      </c>
      <c r="B19" s="27"/>
      <c r="C19" s="15"/>
      <c r="D19" s="15"/>
      <c r="E19" s="28">
        <v>1</v>
      </c>
      <c r="F19" s="20"/>
      <c r="G19" s="4" t="s">
        <v>23</v>
      </c>
      <c r="H19" s="4" t="s">
        <v>165</v>
      </c>
      <c r="I19" s="24" t="s">
        <v>25</v>
      </c>
      <c r="J19" s="1">
        <v>3</v>
      </c>
      <c r="K19" s="39"/>
      <c r="L19" s="40"/>
      <c r="M19">
        <f t="shared" si="0"/>
        <v>0</v>
      </c>
      <c r="P19" s="7">
        <v>50</v>
      </c>
      <c r="Q19" s="39"/>
      <c r="R19" s="39"/>
      <c r="S19" s="1">
        <v>115</v>
      </c>
      <c r="T19" s="1">
        <v>6.2</v>
      </c>
      <c r="U19">
        <f t="shared" si="1"/>
        <v>0</v>
      </c>
      <c r="X19" s="7">
        <v>50</v>
      </c>
      <c r="Y19" s="39"/>
      <c r="Z19" s="39"/>
      <c r="AA19" s="1">
        <v>115</v>
      </c>
      <c r="AB19" s="1">
        <v>6.2</v>
      </c>
      <c r="AC19" s="1">
        <v>1.75</v>
      </c>
      <c r="AD19">
        <f t="shared" si="2"/>
        <v>0</v>
      </c>
    </row>
    <row r="20" spans="1:30" ht="13.5" thickBot="1" x14ac:dyDescent="0.25">
      <c r="A20" s="4"/>
      <c r="B20" s="29"/>
      <c r="C20" s="15"/>
      <c r="D20" s="15"/>
      <c r="E20" s="28"/>
      <c r="F20" s="20"/>
      <c r="H20" s="11">
        <v>125</v>
      </c>
      <c r="I20" s="24" t="s">
        <v>20</v>
      </c>
      <c r="J20" s="1">
        <v>4</v>
      </c>
      <c r="K20" s="39"/>
      <c r="L20" s="40"/>
      <c r="M20">
        <f t="shared" si="0"/>
        <v>0</v>
      </c>
      <c r="P20" s="7">
        <v>70</v>
      </c>
      <c r="Q20" s="39"/>
      <c r="R20" s="39"/>
      <c r="S20" s="1">
        <v>149</v>
      </c>
      <c r="T20" s="1">
        <v>7.2</v>
      </c>
      <c r="U20">
        <f t="shared" si="1"/>
        <v>0</v>
      </c>
      <c r="X20" s="7">
        <v>70</v>
      </c>
      <c r="Y20" s="39"/>
      <c r="Z20" s="39"/>
      <c r="AA20" s="1">
        <v>149</v>
      </c>
      <c r="AB20" s="1">
        <v>7.2</v>
      </c>
      <c r="AC20" s="1">
        <v>1.75</v>
      </c>
      <c r="AD20">
        <f t="shared" si="2"/>
        <v>0</v>
      </c>
    </row>
    <row r="21" spans="1:30" x14ac:dyDescent="0.2">
      <c r="A21" s="18" t="s">
        <v>127</v>
      </c>
      <c r="B21" s="30"/>
      <c r="C21" s="15"/>
      <c r="D21" s="15"/>
      <c r="E21" s="28">
        <v>2</v>
      </c>
      <c r="F21" s="20"/>
      <c r="I21" s="24" t="s">
        <v>24</v>
      </c>
      <c r="J21" s="1">
        <v>7</v>
      </c>
      <c r="K21" s="39"/>
      <c r="L21" s="40"/>
      <c r="M21">
        <f t="shared" si="0"/>
        <v>0</v>
      </c>
      <c r="P21" s="7">
        <v>95</v>
      </c>
      <c r="Q21" s="39"/>
      <c r="R21" s="39"/>
      <c r="S21" s="1">
        <v>175</v>
      </c>
      <c r="T21" s="1">
        <v>7.2</v>
      </c>
      <c r="U21">
        <f t="shared" si="1"/>
        <v>0</v>
      </c>
      <c r="X21" s="7">
        <v>95</v>
      </c>
      <c r="Y21" s="39"/>
      <c r="Z21" s="39"/>
      <c r="AA21" s="1">
        <v>175</v>
      </c>
      <c r="AB21" s="1">
        <v>7.2</v>
      </c>
      <c r="AC21" s="1">
        <v>1.75</v>
      </c>
      <c r="AD21">
        <f t="shared" si="2"/>
        <v>0</v>
      </c>
    </row>
    <row r="22" spans="1:30" x14ac:dyDescent="0.2">
      <c r="A22" s="18"/>
      <c r="B22" s="15"/>
      <c r="C22" s="15"/>
      <c r="D22" s="16"/>
      <c r="E22" s="28"/>
      <c r="F22" s="20"/>
      <c r="I22" s="24" t="s">
        <v>26</v>
      </c>
      <c r="J22" s="1">
        <v>8.5</v>
      </c>
      <c r="K22" s="39"/>
      <c r="L22" s="40"/>
      <c r="M22">
        <f t="shared" si="0"/>
        <v>0</v>
      </c>
      <c r="P22" s="7">
        <v>120</v>
      </c>
      <c r="Q22" s="39"/>
      <c r="R22" s="39"/>
      <c r="S22" s="1">
        <v>210</v>
      </c>
      <c r="T22" s="1">
        <v>8.3000000000000007</v>
      </c>
      <c r="U22">
        <f t="shared" si="1"/>
        <v>0</v>
      </c>
      <c r="X22" s="7">
        <v>120</v>
      </c>
      <c r="Y22" s="39"/>
      <c r="Z22" s="39"/>
      <c r="AA22" s="1">
        <v>210</v>
      </c>
      <c r="AB22" s="1">
        <v>8.3000000000000007</v>
      </c>
      <c r="AC22" s="1">
        <v>1.75</v>
      </c>
      <c r="AD22">
        <f t="shared" si="2"/>
        <v>0</v>
      </c>
    </row>
    <row r="23" spans="1:30" x14ac:dyDescent="0.2">
      <c r="A23" s="18" t="s">
        <v>128</v>
      </c>
      <c r="B23" s="31"/>
      <c r="C23" s="32"/>
      <c r="D23" s="33"/>
      <c r="E23" s="28">
        <v>3</v>
      </c>
      <c r="F23" s="20"/>
      <c r="I23" s="25">
        <v>125</v>
      </c>
      <c r="J23" s="1">
        <v>11</v>
      </c>
      <c r="K23" s="39"/>
      <c r="L23" s="40"/>
      <c r="M23">
        <f t="shared" si="0"/>
        <v>0</v>
      </c>
      <c r="P23" s="7">
        <v>150</v>
      </c>
      <c r="Q23" s="39"/>
      <c r="R23" s="39"/>
      <c r="S23" s="1">
        <v>239</v>
      </c>
      <c r="T23" s="1">
        <v>8.8000000000000007</v>
      </c>
      <c r="U23">
        <f t="shared" si="1"/>
        <v>0</v>
      </c>
      <c r="X23" s="7">
        <v>150</v>
      </c>
      <c r="Y23" s="39"/>
      <c r="Z23" s="39"/>
      <c r="AA23" s="1">
        <v>239</v>
      </c>
      <c r="AB23" s="1">
        <v>8.8000000000000007</v>
      </c>
      <c r="AC23" s="1">
        <v>1.75</v>
      </c>
      <c r="AD23">
        <f t="shared" si="2"/>
        <v>0</v>
      </c>
    </row>
    <row r="24" spans="1:30" ht="13.5" thickBot="1" x14ac:dyDescent="0.25">
      <c r="A24" s="18"/>
      <c r="B24" s="16"/>
      <c r="C24" s="16"/>
      <c r="D24" s="16"/>
      <c r="E24" s="28"/>
      <c r="F24" s="20"/>
      <c r="H24" s="4" t="s">
        <v>165</v>
      </c>
      <c r="I24" s="24">
        <v>100</v>
      </c>
      <c r="J24" s="1">
        <v>10</v>
      </c>
      <c r="K24" s="39"/>
      <c r="L24" s="40"/>
      <c r="M24">
        <f t="shared" si="0"/>
        <v>0</v>
      </c>
      <c r="P24" s="7">
        <v>185</v>
      </c>
      <c r="Q24" s="39"/>
      <c r="R24" s="39"/>
      <c r="S24" s="1">
        <v>273</v>
      </c>
      <c r="T24" s="1">
        <v>9.4</v>
      </c>
      <c r="U24">
        <f t="shared" si="1"/>
        <v>0</v>
      </c>
      <c r="X24" s="7">
        <v>185</v>
      </c>
      <c r="Y24" s="39"/>
      <c r="Z24" s="39"/>
      <c r="AA24" s="1">
        <v>273</v>
      </c>
      <c r="AB24" s="1">
        <v>9.4</v>
      </c>
      <c r="AC24" s="1">
        <v>1.75</v>
      </c>
      <c r="AD24">
        <f t="shared" si="2"/>
        <v>0</v>
      </c>
    </row>
    <row r="25" spans="1:30" ht="13.5" thickTop="1" x14ac:dyDescent="0.2">
      <c r="A25" s="18" t="s">
        <v>136</v>
      </c>
      <c r="B25" s="34"/>
      <c r="C25" s="32"/>
      <c r="D25" s="35"/>
      <c r="E25" s="28">
        <v>4</v>
      </c>
      <c r="F25" s="20"/>
      <c r="H25" s="11">
        <v>250</v>
      </c>
      <c r="I25" s="24" t="s">
        <v>30</v>
      </c>
      <c r="J25" s="1">
        <v>15</v>
      </c>
      <c r="K25" s="39"/>
      <c r="L25" s="40"/>
      <c r="M25">
        <f t="shared" si="0"/>
        <v>0</v>
      </c>
      <c r="P25" s="7">
        <v>240</v>
      </c>
      <c r="Q25" s="39"/>
      <c r="R25" s="39"/>
      <c r="S25" s="1">
        <v>322</v>
      </c>
      <c r="T25" s="1">
        <v>10.3</v>
      </c>
      <c r="U25">
        <f t="shared" si="1"/>
        <v>0</v>
      </c>
      <c r="X25" s="7">
        <v>240</v>
      </c>
      <c r="Y25" s="39"/>
      <c r="Z25" s="39"/>
      <c r="AA25" s="1">
        <v>322</v>
      </c>
      <c r="AB25" s="1">
        <v>10.3</v>
      </c>
      <c r="AC25" s="1">
        <v>1.75</v>
      </c>
      <c r="AD25">
        <f t="shared" si="2"/>
        <v>0</v>
      </c>
    </row>
    <row r="26" spans="1:30" x14ac:dyDescent="0.2">
      <c r="A26" s="18"/>
      <c r="B26" s="16"/>
      <c r="C26" s="16"/>
      <c r="D26" s="16"/>
      <c r="E26" s="28"/>
      <c r="F26" s="20"/>
      <c r="I26" s="24" t="s">
        <v>27</v>
      </c>
      <c r="J26" s="1">
        <v>30</v>
      </c>
      <c r="K26" s="39"/>
      <c r="L26" s="40"/>
      <c r="M26">
        <f t="shared" si="0"/>
        <v>0</v>
      </c>
      <c r="P26" s="7">
        <v>300</v>
      </c>
      <c r="Q26" s="39"/>
      <c r="R26" s="39"/>
      <c r="S26" s="1">
        <v>371</v>
      </c>
      <c r="T26" s="1">
        <v>11.4</v>
      </c>
      <c r="U26">
        <f t="shared" si="1"/>
        <v>0</v>
      </c>
      <c r="X26" s="7">
        <v>300</v>
      </c>
      <c r="Y26" s="39"/>
      <c r="Z26" s="39"/>
      <c r="AA26" s="1">
        <v>371</v>
      </c>
      <c r="AB26" s="1">
        <v>11.4</v>
      </c>
      <c r="AC26" s="1">
        <v>1.75</v>
      </c>
      <c r="AD26">
        <f t="shared" si="2"/>
        <v>0</v>
      </c>
    </row>
    <row r="27" spans="1:30" x14ac:dyDescent="0.2">
      <c r="A27" s="18" t="s">
        <v>129</v>
      </c>
      <c r="B27" s="36"/>
      <c r="C27" s="16"/>
      <c r="D27" s="16"/>
      <c r="E27" s="28">
        <v>5</v>
      </c>
      <c r="F27" s="20"/>
      <c r="G27" s="4" t="s">
        <v>28</v>
      </c>
      <c r="H27" s="4" t="s">
        <v>165</v>
      </c>
      <c r="I27" s="24" t="s">
        <v>29</v>
      </c>
      <c r="J27" s="1">
        <v>5</v>
      </c>
      <c r="K27" s="39"/>
      <c r="L27" s="40"/>
      <c r="M27">
        <f t="shared" si="0"/>
        <v>0</v>
      </c>
      <c r="O27" s="6" t="s">
        <v>61</v>
      </c>
      <c r="W27" s="6" t="s">
        <v>61</v>
      </c>
    </row>
    <row r="28" spans="1:30" ht="13.5" thickBot="1" x14ac:dyDescent="0.25">
      <c r="A28" s="18"/>
      <c r="B28" s="16"/>
      <c r="C28" s="16"/>
      <c r="D28" s="16"/>
      <c r="E28" s="28"/>
      <c r="F28" s="20"/>
      <c r="H28" s="11">
        <v>125</v>
      </c>
      <c r="I28" s="25">
        <v>125</v>
      </c>
      <c r="J28" s="1">
        <v>7.8</v>
      </c>
      <c r="K28" s="39"/>
      <c r="L28" s="40"/>
      <c r="M28">
        <f t="shared" si="0"/>
        <v>0</v>
      </c>
      <c r="O28" s="44"/>
      <c r="P28" s="8" t="s">
        <v>40</v>
      </c>
      <c r="Q28" s="39"/>
      <c r="R28" s="39"/>
      <c r="S28" s="1">
        <v>266</v>
      </c>
      <c r="T28" s="1">
        <v>16</v>
      </c>
      <c r="U28">
        <f t="shared" ref="U28:U43" si="3">Q28*T28*(R28/S28)*(R28/S28)</f>
        <v>0</v>
      </c>
      <c r="X28" s="8" t="s">
        <v>40</v>
      </c>
      <c r="Y28" s="39"/>
      <c r="Z28" s="39"/>
      <c r="AA28" s="1">
        <v>266</v>
      </c>
      <c r="AB28" s="1">
        <v>16</v>
      </c>
      <c r="AC28" s="1">
        <v>1.75</v>
      </c>
      <c r="AD28">
        <f t="shared" ref="AD28:AD43" si="4">Y28*AB28*(Z28/AA28)*(Z28/AA28)*AC28</f>
        <v>0</v>
      </c>
    </row>
    <row r="29" spans="1:30" ht="13.5" thickTop="1" x14ac:dyDescent="0.2">
      <c r="A29" s="18" t="s">
        <v>130</v>
      </c>
      <c r="B29" s="37"/>
      <c r="C29" s="16"/>
      <c r="D29" s="16"/>
      <c r="E29" s="28">
        <v>6</v>
      </c>
      <c r="F29" s="20"/>
      <c r="H29" s="4" t="s">
        <v>165</v>
      </c>
      <c r="I29" s="25">
        <v>100</v>
      </c>
      <c r="J29" s="1">
        <v>5</v>
      </c>
      <c r="K29" s="39"/>
      <c r="L29" s="40"/>
      <c r="M29">
        <f t="shared" si="0"/>
        <v>0</v>
      </c>
      <c r="P29" s="8" t="s">
        <v>41</v>
      </c>
      <c r="Q29" s="39"/>
      <c r="R29" s="39"/>
      <c r="S29" s="1">
        <v>415</v>
      </c>
      <c r="T29" s="1">
        <v>19.5</v>
      </c>
      <c r="U29">
        <f t="shared" si="3"/>
        <v>0</v>
      </c>
      <c r="X29" s="8" t="s">
        <v>41</v>
      </c>
      <c r="Y29" s="39"/>
      <c r="Z29" s="39"/>
      <c r="AA29" s="1">
        <v>415</v>
      </c>
      <c r="AB29" s="1">
        <v>19.5</v>
      </c>
      <c r="AC29" s="1">
        <v>1.75</v>
      </c>
      <c r="AD29">
        <f t="shared" si="4"/>
        <v>0</v>
      </c>
    </row>
    <row r="30" spans="1:30" ht="13.5" thickBot="1" x14ac:dyDescent="0.25">
      <c r="A30" s="18"/>
      <c r="B30" s="16"/>
      <c r="C30" s="16"/>
      <c r="D30" s="16"/>
      <c r="E30" s="28"/>
      <c r="F30" s="20"/>
      <c r="H30" s="11">
        <v>250</v>
      </c>
      <c r="I30" s="24" t="s">
        <v>30</v>
      </c>
      <c r="J30" s="1">
        <v>10</v>
      </c>
      <c r="K30" s="39"/>
      <c r="L30" s="40"/>
      <c r="M30">
        <f t="shared" si="0"/>
        <v>0</v>
      </c>
      <c r="P30" s="8" t="s">
        <v>42</v>
      </c>
      <c r="Q30" s="39"/>
      <c r="R30" s="39"/>
      <c r="S30" s="1">
        <v>317</v>
      </c>
      <c r="T30" s="1">
        <v>18.100000000000001</v>
      </c>
      <c r="U30">
        <f t="shared" si="3"/>
        <v>0</v>
      </c>
      <c r="X30" s="8" t="s">
        <v>42</v>
      </c>
      <c r="Y30" s="39"/>
      <c r="Z30" s="39"/>
      <c r="AA30" s="1">
        <v>317</v>
      </c>
      <c r="AB30" s="1">
        <v>18.100000000000001</v>
      </c>
      <c r="AC30" s="1">
        <v>1.75</v>
      </c>
      <c r="AD30">
        <f t="shared" si="4"/>
        <v>0</v>
      </c>
    </row>
    <row r="31" spans="1:30" ht="13.5" thickTop="1" x14ac:dyDescent="0.2">
      <c r="A31" s="18" t="s">
        <v>131</v>
      </c>
      <c r="B31" s="38"/>
      <c r="C31" s="16"/>
      <c r="D31" s="16"/>
      <c r="E31" s="28">
        <v>7</v>
      </c>
      <c r="F31" s="20"/>
      <c r="I31" s="24" t="s">
        <v>27</v>
      </c>
      <c r="J31" s="1">
        <v>15</v>
      </c>
      <c r="K31" s="39"/>
      <c r="L31" s="40"/>
      <c r="M31">
        <f t="shared" si="0"/>
        <v>0</v>
      </c>
      <c r="P31" s="8" t="s">
        <v>43</v>
      </c>
      <c r="Q31" s="39"/>
      <c r="R31" s="39"/>
      <c r="S31" s="1">
        <v>369</v>
      </c>
      <c r="T31" s="1">
        <v>20.399999999999999</v>
      </c>
      <c r="U31">
        <f t="shared" si="3"/>
        <v>0</v>
      </c>
      <c r="X31" s="8" t="s">
        <v>43</v>
      </c>
      <c r="Y31" s="39"/>
      <c r="Z31" s="39"/>
      <c r="AA31" s="1">
        <v>369</v>
      </c>
      <c r="AB31" s="1">
        <v>20.399999999999999</v>
      </c>
      <c r="AC31" s="1">
        <v>1.75</v>
      </c>
      <c r="AD31">
        <f t="shared" si="4"/>
        <v>0</v>
      </c>
    </row>
    <row r="32" spans="1:30" x14ac:dyDescent="0.2">
      <c r="G32" s="4" t="s">
        <v>28</v>
      </c>
      <c r="H32" s="4" t="s">
        <v>165</v>
      </c>
      <c r="I32" s="25">
        <v>400</v>
      </c>
      <c r="J32" s="1">
        <v>24</v>
      </c>
      <c r="K32" s="39"/>
      <c r="L32" s="40"/>
      <c r="M32">
        <f t="shared" si="0"/>
        <v>0</v>
      </c>
      <c r="P32" s="8" t="s">
        <v>44</v>
      </c>
      <c r="Q32" s="39"/>
      <c r="R32" s="39"/>
      <c r="S32" s="1">
        <v>562</v>
      </c>
      <c r="T32" s="1">
        <v>23.9</v>
      </c>
      <c r="U32">
        <f t="shared" si="3"/>
        <v>0</v>
      </c>
      <c r="X32" s="8" t="s">
        <v>44</v>
      </c>
      <c r="Y32" s="39"/>
      <c r="Z32" s="39"/>
      <c r="AA32" s="1">
        <v>562</v>
      </c>
      <c r="AB32" s="1">
        <v>23.9</v>
      </c>
      <c r="AC32" s="1">
        <v>1.75</v>
      </c>
      <c r="AD32">
        <f t="shared" si="4"/>
        <v>0</v>
      </c>
    </row>
    <row r="33" spans="1:30" x14ac:dyDescent="0.2">
      <c r="A33" s="4" t="s">
        <v>155</v>
      </c>
      <c r="B33" s="39"/>
      <c r="C33" t="s">
        <v>153</v>
      </c>
      <c r="G33" s="4"/>
      <c r="H33" s="5">
        <v>630</v>
      </c>
      <c r="I33" s="25">
        <v>630</v>
      </c>
      <c r="J33" s="1">
        <v>51.6</v>
      </c>
      <c r="K33" s="39"/>
      <c r="L33" s="40"/>
      <c r="M33">
        <f t="shared" si="0"/>
        <v>0</v>
      </c>
      <c r="P33" s="8" t="s">
        <v>45</v>
      </c>
      <c r="Q33" s="39"/>
      <c r="R33" s="39"/>
      <c r="S33" s="1">
        <v>469</v>
      </c>
      <c r="T33" s="1">
        <v>24.9</v>
      </c>
      <c r="U33">
        <f t="shared" si="3"/>
        <v>0</v>
      </c>
      <c r="X33" s="8" t="s">
        <v>45</v>
      </c>
      <c r="Y33" s="39"/>
      <c r="Z33" s="39"/>
      <c r="AA33" s="1">
        <v>469</v>
      </c>
      <c r="AB33" s="1">
        <v>24.9</v>
      </c>
      <c r="AC33" s="1">
        <v>1.75</v>
      </c>
      <c r="AD33">
        <f t="shared" si="4"/>
        <v>0</v>
      </c>
    </row>
    <row r="34" spans="1:30" x14ac:dyDescent="0.2">
      <c r="G34" s="4" t="s">
        <v>28</v>
      </c>
      <c r="H34" s="4" t="s">
        <v>165</v>
      </c>
      <c r="I34" s="25">
        <v>800</v>
      </c>
      <c r="J34" s="1">
        <v>25</v>
      </c>
      <c r="K34" s="39"/>
      <c r="L34" s="40"/>
      <c r="M34">
        <f t="shared" si="0"/>
        <v>0</v>
      </c>
      <c r="P34" s="8" t="s">
        <v>46</v>
      </c>
      <c r="Q34" s="39"/>
      <c r="R34" s="39"/>
      <c r="S34" s="1">
        <v>706</v>
      </c>
      <c r="T34" s="1">
        <v>28</v>
      </c>
      <c r="U34">
        <f t="shared" si="3"/>
        <v>0</v>
      </c>
      <c r="X34" s="8" t="s">
        <v>46</v>
      </c>
      <c r="Y34" s="39"/>
      <c r="Z34" s="39"/>
      <c r="AA34" s="1">
        <v>706</v>
      </c>
      <c r="AB34" s="1">
        <v>28</v>
      </c>
      <c r="AC34" s="1">
        <v>1.75</v>
      </c>
      <c r="AD34">
        <f t="shared" si="4"/>
        <v>0</v>
      </c>
    </row>
    <row r="35" spans="1:30" x14ac:dyDescent="0.2">
      <c r="A35" s="4" t="s">
        <v>167</v>
      </c>
      <c r="B35" s="39"/>
      <c r="C35" t="s">
        <v>152</v>
      </c>
      <c r="D35" s="21"/>
      <c r="H35" s="11">
        <v>1250</v>
      </c>
      <c r="I35" s="25">
        <v>1250</v>
      </c>
      <c r="J35" s="1">
        <v>62</v>
      </c>
      <c r="K35" s="39"/>
      <c r="L35" s="40"/>
      <c r="M35">
        <f t="shared" si="0"/>
        <v>0</v>
      </c>
      <c r="P35" s="8" t="s">
        <v>47</v>
      </c>
      <c r="Q35" s="39"/>
      <c r="R35" s="39"/>
      <c r="S35" s="1">
        <v>570</v>
      </c>
      <c r="T35" s="1">
        <v>29.4</v>
      </c>
      <c r="U35">
        <f t="shared" si="3"/>
        <v>0</v>
      </c>
      <c r="X35" s="8" t="s">
        <v>47</v>
      </c>
      <c r="Y35" s="39"/>
      <c r="Z35" s="39"/>
      <c r="AA35" s="1">
        <v>570</v>
      </c>
      <c r="AB35" s="1">
        <v>29.4</v>
      </c>
      <c r="AC35" s="1">
        <v>1.75</v>
      </c>
      <c r="AD35">
        <f t="shared" si="4"/>
        <v>0</v>
      </c>
    </row>
    <row r="36" spans="1:30" x14ac:dyDescent="0.2">
      <c r="A36" s="21"/>
      <c r="B36" s="21"/>
      <c r="C36" s="21"/>
      <c r="D36" s="21"/>
      <c r="I36" s="25"/>
      <c r="K36" s="4" t="s">
        <v>33</v>
      </c>
      <c r="P36" s="8" t="s">
        <v>48</v>
      </c>
      <c r="Q36" s="39"/>
      <c r="R36" s="39"/>
      <c r="S36" s="1">
        <v>849</v>
      </c>
      <c r="T36" s="1">
        <v>32.700000000000003</v>
      </c>
      <c r="U36">
        <f t="shared" si="3"/>
        <v>0</v>
      </c>
      <c r="X36" s="8" t="s">
        <v>48</v>
      </c>
      <c r="Y36" s="39"/>
      <c r="Z36" s="39"/>
      <c r="AA36" s="1">
        <v>849</v>
      </c>
      <c r="AB36" s="1">
        <v>32.700000000000003</v>
      </c>
      <c r="AC36" s="1">
        <v>1.75</v>
      </c>
      <c r="AD36">
        <f t="shared" si="4"/>
        <v>0</v>
      </c>
    </row>
    <row r="37" spans="1:30" ht="15.75" customHeight="1" thickBot="1" x14ac:dyDescent="0.35">
      <c r="A37" s="4" t="s">
        <v>163</v>
      </c>
      <c r="B37" s="4"/>
      <c r="C37" s="8" t="s">
        <v>82</v>
      </c>
      <c r="D37" s="43">
        <f>IF(OR(B9&gt;2,G54&gt;15),0,IF(G54&lt;=1.25,C84,IF(AND((C90&lt;C87),(C90&gt;0)),C90,C87)))</f>
        <v>0</v>
      </c>
      <c r="G37" s="4" t="s">
        <v>162</v>
      </c>
      <c r="H37" s="4" t="s">
        <v>32</v>
      </c>
      <c r="I37" s="23" t="s">
        <v>34</v>
      </c>
      <c r="J37" s="1">
        <v>8</v>
      </c>
      <c r="K37" s="41"/>
      <c r="M37">
        <f>J37*K37</f>
        <v>0</v>
      </c>
      <c r="P37" s="8" t="s">
        <v>49</v>
      </c>
      <c r="Q37" s="39"/>
      <c r="R37" s="39"/>
      <c r="S37" s="1">
        <v>675</v>
      </c>
      <c r="T37" s="1">
        <v>34.4</v>
      </c>
      <c r="U37">
        <f t="shared" si="3"/>
        <v>0</v>
      </c>
      <c r="X37" s="8" t="s">
        <v>49</v>
      </c>
      <c r="Y37" s="39"/>
      <c r="Z37" s="39"/>
      <c r="AA37" s="1">
        <v>675</v>
      </c>
      <c r="AB37" s="1">
        <v>34.4</v>
      </c>
      <c r="AC37" s="1">
        <v>1.75</v>
      </c>
      <c r="AD37">
        <f t="shared" si="4"/>
        <v>0</v>
      </c>
    </row>
    <row r="38" spans="1:30" ht="15.75" customHeight="1" thickTop="1" thickBot="1" x14ac:dyDescent="0.35">
      <c r="A38" s="4" t="s">
        <v>164</v>
      </c>
      <c r="B38" s="4"/>
      <c r="C38" s="8" t="s">
        <v>83</v>
      </c>
      <c r="D38" s="43">
        <f>IF(G54&lt;=1.25,C85,IF(D37=C87,C88,C91))</f>
        <v>0</v>
      </c>
      <c r="G38" s="4" t="s">
        <v>161</v>
      </c>
      <c r="I38" s="24" t="s">
        <v>35</v>
      </c>
      <c r="J38" s="1">
        <v>11</v>
      </c>
      <c r="K38" s="39"/>
      <c r="M38">
        <f>J38*K38</f>
        <v>0</v>
      </c>
      <c r="P38" s="8" t="s">
        <v>50</v>
      </c>
      <c r="Q38" s="39"/>
      <c r="R38" s="39"/>
      <c r="S38" s="1">
        <v>989</v>
      </c>
      <c r="T38" s="1">
        <v>36.9</v>
      </c>
      <c r="U38">
        <f t="shared" si="3"/>
        <v>0</v>
      </c>
      <c r="X38" s="8" t="s">
        <v>50</v>
      </c>
      <c r="Y38" s="39"/>
      <c r="Z38" s="39"/>
      <c r="AA38" s="1">
        <v>989</v>
      </c>
      <c r="AB38" s="1">
        <v>36.9</v>
      </c>
      <c r="AC38" s="1">
        <v>1.75</v>
      </c>
      <c r="AD38">
        <f t="shared" si="4"/>
        <v>0</v>
      </c>
    </row>
    <row r="39" spans="1:30" ht="13.5" thickTop="1" x14ac:dyDescent="0.2">
      <c r="I39" s="24" t="s">
        <v>36</v>
      </c>
      <c r="J39" s="1">
        <v>20</v>
      </c>
      <c r="K39" s="39"/>
      <c r="M39">
        <f>J39*K39</f>
        <v>0</v>
      </c>
      <c r="P39" s="8" t="s">
        <v>51</v>
      </c>
      <c r="Q39" s="39"/>
      <c r="R39" s="39"/>
      <c r="S39" s="1">
        <v>875</v>
      </c>
      <c r="T39" s="1">
        <v>42.9</v>
      </c>
      <c r="U39">
        <f t="shared" si="3"/>
        <v>0</v>
      </c>
      <c r="X39" s="8" t="s">
        <v>51</v>
      </c>
      <c r="Y39" s="39"/>
      <c r="Z39" s="39"/>
      <c r="AA39" s="1">
        <v>875</v>
      </c>
      <c r="AB39" s="1">
        <v>42.9</v>
      </c>
      <c r="AC39" s="1">
        <v>1.75</v>
      </c>
      <c r="AD39">
        <f t="shared" si="4"/>
        <v>0</v>
      </c>
    </row>
    <row r="40" spans="1:30" ht="15.75" thickBot="1" x14ac:dyDescent="0.3">
      <c r="A40" s="4" t="s">
        <v>132</v>
      </c>
      <c r="C40" s="8" t="s">
        <v>124</v>
      </c>
      <c r="D40" s="43">
        <f>IF(B15="",20+D37,B15+D37)</f>
        <v>20</v>
      </c>
      <c r="G40" s="4" t="s">
        <v>37</v>
      </c>
      <c r="H40" s="4" t="s">
        <v>32</v>
      </c>
      <c r="I40" s="24" t="s">
        <v>38</v>
      </c>
      <c r="J40" s="1">
        <v>10</v>
      </c>
      <c r="K40" s="39"/>
      <c r="M40">
        <f>J40*K40</f>
        <v>0</v>
      </c>
      <c r="P40" s="8" t="s">
        <v>52</v>
      </c>
      <c r="Q40" s="39"/>
      <c r="R40" s="39"/>
      <c r="S40" s="1">
        <v>1271</v>
      </c>
      <c r="T40" s="1">
        <v>45.3</v>
      </c>
      <c r="U40">
        <f t="shared" si="3"/>
        <v>0</v>
      </c>
      <c r="X40" s="8" t="s">
        <v>52</v>
      </c>
      <c r="Y40" s="39"/>
      <c r="Z40" s="39"/>
      <c r="AA40" s="1">
        <v>1271</v>
      </c>
      <c r="AB40" s="1">
        <v>45.3</v>
      </c>
      <c r="AC40" s="1">
        <v>1.75</v>
      </c>
      <c r="AD40">
        <f t="shared" si="4"/>
        <v>0</v>
      </c>
    </row>
    <row r="41" spans="1:30" ht="15.75" customHeight="1" thickTop="1" thickBot="1" x14ac:dyDescent="0.3">
      <c r="A41" s="4" t="s">
        <v>133</v>
      </c>
      <c r="C41" s="8" t="s">
        <v>124</v>
      </c>
      <c r="D41" s="43">
        <f>IF(B15="",20+D38,B15+D38)</f>
        <v>20</v>
      </c>
      <c r="I41" s="16"/>
      <c r="P41" s="8" t="s">
        <v>53</v>
      </c>
      <c r="Q41" s="39"/>
      <c r="R41" s="39"/>
      <c r="S41" s="1">
        <v>1077</v>
      </c>
      <c r="T41" s="1">
        <v>52.5</v>
      </c>
      <c r="U41">
        <f t="shared" si="3"/>
        <v>0</v>
      </c>
      <c r="X41" s="8" t="s">
        <v>53</v>
      </c>
      <c r="Y41" s="39"/>
      <c r="Z41" s="39"/>
      <c r="AA41" s="1">
        <v>1077</v>
      </c>
      <c r="AB41" s="1">
        <v>52.5</v>
      </c>
      <c r="AC41" s="1">
        <v>1.75</v>
      </c>
      <c r="AD41">
        <f t="shared" si="4"/>
        <v>0</v>
      </c>
    </row>
    <row r="42" spans="1:30" ht="13.5" thickTop="1" x14ac:dyDescent="0.2">
      <c r="D42" s="10"/>
      <c r="P42" s="8" t="s">
        <v>54</v>
      </c>
      <c r="Q42" s="39"/>
      <c r="R42" s="39"/>
      <c r="S42" s="1">
        <v>1552</v>
      </c>
      <c r="T42" s="1">
        <v>54.6</v>
      </c>
      <c r="U42">
        <f t="shared" si="3"/>
        <v>0</v>
      </c>
      <c r="X42" s="8" t="s">
        <v>54</v>
      </c>
      <c r="Y42" s="39"/>
      <c r="Z42" s="39"/>
      <c r="AA42" s="1">
        <v>1552</v>
      </c>
      <c r="AB42" s="1">
        <v>54.6</v>
      </c>
      <c r="AC42" s="1">
        <v>1.75</v>
      </c>
      <c r="AD42">
        <f t="shared" si="4"/>
        <v>0</v>
      </c>
    </row>
    <row r="43" spans="1:30" x14ac:dyDescent="0.2">
      <c r="G43" s="4" t="s">
        <v>65</v>
      </c>
      <c r="M43" s="39"/>
      <c r="P43" s="8" t="s">
        <v>55</v>
      </c>
      <c r="Q43" s="39"/>
      <c r="R43" s="39"/>
      <c r="S43" s="1">
        <v>1833</v>
      </c>
      <c r="T43" s="1">
        <v>61.6</v>
      </c>
      <c r="U43">
        <f t="shared" si="3"/>
        <v>0</v>
      </c>
      <c r="X43" s="8" t="s">
        <v>55</v>
      </c>
      <c r="Y43" s="39"/>
      <c r="Z43" s="39"/>
      <c r="AA43" s="1">
        <v>1833</v>
      </c>
      <c r="AB43" s="1">
        <v>61.6</v>
      </c>
      <c r="AC43" s="1">
        <v>1.75</v>
      </c>
      <c r="AD43">
        <f t="shared" si="4"/>
        <v>0</v>
      </c>
    </row>
    <row r="44" spans="1:30" ht="39.950000000000003" customHeight="1" x14ac:dyDescent="0.2">
      <c r="A44" s="47" t="str">
        <f>IF(G54=0," ",IF(OR(B9&gt;2,G54&gt;15),"Tavlen er for stor, og kan ikke beregnes i en beregning. Del tavlen på flere bergninger.",IF(D37=C84,"Beregningsmodell som tavle med overflate mindre enn 1,25m2 u/ventilasjon lagt til grunn i beregningen",IF(D37=C87,"Beregningsmodell som tavle med større overflate enn 1,25m2 u/ventilasjon lagt til grunn i beregningen",IF(D37=C90,"Beregningsmodell som tavle med større overflate enn 1,25m2 m/ventilasjon lagt til grunn i beregningen",0)))))</f>
        <v xml:space="preserve"> </v>
      </c>
      <c r="B44" s="48"/>
      <c r="G44" s="3" t="s">
        <v>66</v>
      </c>
      <c r="H44" s="2"/>
      <c r="I44" s="2"/>
      <c r="J44" s="2"/>
      <c r="K44" s="2"/>
      <c r="L44" s="2"/>
      <c r="M44" s="2">
        <f>SUM(M9:M43)</f>
        <v>0</v>
      </c>
      <c r="N44" s="2"/>
      <c r="O44" s="2"/>
      <c r="P44" s="2"/>
      <c r="Q44" s="2"/>
      <c r="R44" s="2"/>
      <c r="S44" s="2"/>
      <c r="T44" s="2"/>
      <c r="U44" s="2">
        <f>SUM(U9:U43)</f>
        <v>0</v>
      </c>
      <c r="V44" s="2"/>
      <c r="W44" s="2"/>
      <c r="X44" s="2"/>
      <c r="Y44" s="2"/>
      <c r="Z44" s="2"/>
      <c r="AA44" s="2"/>
      <c r="AB44" s="2"/>
      <c r="AC44" s="2"/>
      <c r="AD44" s="2">
        <f>SUM(AD9:AD43)</f>
        <v>0</v>
      </c>
    </row>
    <row r="46" spans="1:30" hidden="1" x14ac:dyDescent="0.2"/>
    <row r="47" spans="1:30" ht="15.75" hidden="1" x14ac:dyDescent="0.3">
      <c r="A47" s="4" t="s">
        <v>102</v>
      </c>
      <c r="B47" s="4" t="s">
        <v>84</v>
      </c>
      <c r="D47" s="4" t="s">
        <v>85</v>
      </c>
      <c r="E47" t="s">
        <v>86</v>
      </c>
      <c r="G47" s="4" t="s">
        <v>95</v>
      </c>
    </row>
    <row r="48" spans="1:30" hidden="1" x14ac:dyDescent="0.2">
      <c r="B48" s="4" t="s">
        <v>93</v>
      </c>
      <c r="C48" s="4" t="s">
        <v>92</v>
      </c>
      <c r="E48" t="s">
        <v>94</v>
      </c>
      <c r="Q48" s="4" t="s">
        <v>78</v>
      </c>
    </row>
    <row r="49" spans="1:17" hidden="1" x14ac:dyDescent="0.2">
      <c r="A49" t="s">
        <v>87</v>
      </c>
      <c r="B49" s="21">
        <f>B9</f>
        <v>0</v>
      </c>
      <c r="C49" s="21">
        <f>B11</f>
        <v>0</v>
      </c>
      <c r="D49">
        <f>B49*C49</f>
        <v>0</v>
      </c>
      <c r="E49" s="21">
        <f>IF(B33=7, 0.7, 1.4)</f>
        <v>1.4</v>
      </c>
      <c r="F49" s="21"/>
      <c r="G49">
        <f>D49*E49</f>
        <v>0</v>
      </c>
      <c r="I49" t="s">
        <v>71</v>
      </c>
      <c r="Q49">
        <v>1.4</v>
      </c>
    </row>
    <row r="50" spans="1:17" hidden="1" x14ac:dyDescent="0.2">
      <c r="A50" t="s">
        <v>88</v>
      </c>
      <c r="B50" s="21">
        <f>B9</f>
        <v>0</v>
      </c>
      <c r="C50" s="21">
        <f>B10</f>
        <v>0</v>
      </c>
      <c r="D50">
        <f>B50*C50</f>
        <v>0</v>
      </c>
      <c r="E50" s="21">
        <v>0.9</v>
      </c>
      <c r="F50" s="21"/>
      <c r="G50">
        <f>D50*E50</f>
        <v>0</v>
      </c>
      <c r="I50" t="s">
        <v>72</v>
      </c>
      <c r="Q50">
        <v>0.7</v>
      </c>
    </row>
    <row r="51" spans="1:17" hidden="1" x14ac:dyDescent="0.2">
      <c r="A51" t="s">
        <v>89</v>
      </c>
      <c r="B51" s="21">
        <f>B9</f>
        <v>0</v>
      </c>
      <c r="C51" s="21">
        <f>B10</f>
        <v>0</v>
      </c>
      <c r="D51">
        <f>B51*C51</f>
        <v>0</v>
      </c>
      <c r="E51" s="21">
        <f>IF(B33=1,0.9,IF(B33=2,0.5,IF(B33=3,0.9,IF(B33=4,0.5,IF(B33=5,0.9,IF(B33=6,0.5,IF(B33=7,0.5,0.9)))))))</f>
        <v>0.9</v>
      </c>
      <c r="F51" s="21"/>
      <c r="G51">
        <f>D51*E51</f>
        <v>0</v>
      </c>
      <c r="I51" t="s">
        <v>73</v>
      </c>
      <c r="Q51">
        <v>0.9</v>
      </c>
    </row>
    <row r="52" spans="1:17" hidden="1" x14ac:dyDescent="0.2">
      <c r="A52" t="s">
        <v>90</v>
      </c>
      <c r="B52" s="21">
        <f>B11</f>
        <v>0</v>
      </c>
      <c r="C52" s="21">
        <f>B10</f>
        <v>0</v>
      </c>
      <c r="D52">
        <f>B52*C52</f>
        <v>0</v>
      </c>
      <c r="E52" s="21">
        <f>IF(B33=1,0.9,IF(B33=2,0.9,IF(B33=3,0.7,IF(B33=4,0.7,IF(B33=5,0.25,IF(B33=6,0.25,IF(B33=7,0.25,0.9)))))))</f>
        <v>0.9</v>
      </c>
      <c r="F52" s="21"/>
      <c r="G52">
        <f>D52*E52</f>
        <v>0</v>
      </c>
      <c r="I52" t="s">
        <v>74</v>
      </c>
      <c r="Q52">
        <v>0.5</v>
      </c>
    </row>
    <row r="53" spans="1:17" hidden="1" x14ac:dyDescent="0.2">
      <c r="A53" t="s">
        <v>91</v>
      </c>
      <c r="B53" s="21">
        <f>B11</f>
        <v>0</v>
      </c>
      <c r="C53" s="21">
        <f>B10</f>
        <v>0</v>
      </c>
      <c r="D53">
        <f>B53*C53</f>
        <v>0</v>
      </c>
      <c r="E53" s="21">
        <f>IF(B33=1,0.9,IF(B33=2,0.9,IF(B33=3,0.7,IF(B33=4,0.7,IF(B33=5,0.25,IF(B33=6,0.25,IF(B33=7,0.25,0.9)))))))</f>
        <v>0.9</v>
      </c>
      <c r="F53" s="21"/>
      <c r="G53">
        <f>D53*E53</f>
        <v>0</v>
      </c>
      <c r="I53" t="s">
        <v>75</v>
      </c>
      <c r="Q53" t="s">
        <v>76</v>
      </c>
    </row>
    <row r="54" spans="1:17" hidden="1" x14ac:dyDescent="0.2">
      <c r="A54" s="4" t="s">
        <v>115</v>
      </c>
      <c r="D54" s="13">
        <f>SUM(D49:D53)</f>
        <v>0</v>
      </c>
      <c r="E54" s="14"/>
      <c r="F54" s="14"/>
      <c r="G54" s="13">
        <f>IF(AND(B9&gt;0,B10&gt;0,B11&gt;0),SUM(G49:G53),0)</f>
        <v>0</v>
      </c>
      <c r="I54" t="s">
        <v>77</v>
      </c>
    </row>
    <row r="55" spans="1:17" hidden="1" x14ac:dyDescent="0.2">
      <c r="D55" s="14"/>
      <c r="E55" s="14"/>
      <c r="F55" s="14"/>
      <c r="G55" s="14"/>
    </row>
    <row r="56" spans="1:17" hidden="1" x14ac:dyDescent="0.2">
      <c r="A56" s="8" t="s">
        <v>121</v>
      </c>
      <c r="B56" s="8" t="s">
        <v>117</v>
      </c>
      <c r="C56" s="7">
        <v>1</v>
      </c>
      <c r="E56" s="4"/>
      <c r="G56" s="12"/>
      <c r="H56" s="8"/>
      <c r="I56" s="20"/>
      <c r="K56" s="5"/>
      <c r="L56" s="8"/>
    </row>
    <row r="57" spans="1:17" hidden="1" x14ac:dyDescent="0.2">
      <c r="A57" s="8" t="s">
        <v>122</v>
      </c>
      <c r="B57" s="8" t="s">
        <v>117</v>
      </c>
      <c r="C57" s="7">
        <v>1</v>
      </c>
      <c r="E57" s="4"/>
      <c r="G57" s="12"/>
      <c r="H57" s="8"/>
      <c r="I57" s="20"/>
      <c r="K57" s="5"/>
      <c r="L57" s="8"/>
    </row>
    <row r="58" spans="1:17" ht="14.25" hidden="1" x14ac:dyDescent="0.2">
      <c r="A58" s="8" t="s">
        <v>123</v>
      </c>
      <c r="B58" s="8" t="s">
        <v>117</v>
      </c>
      <c r="C58" s="7">
        <f>IF(G54&lt;=1.25,1,IF(G54&lt;1.75,1.5,IF(G54&lt;2.25,2,IF(G54&lt;2.75,2.5,IF(G54&lt;3.5,3,IF(G54&lt;4.5,4,IF(G54&lt;5.5,5,IF(G54&lt;6.5,6,IF(G54&lt;7.5,7,IF(G54&lt;9,8,IF(G54&lt;11,10,IF(G54&lt;13,12,IF(G54&gt;13,14,0)))))))))))))</f>
        <v>1</v>
      </c>
      <c r="E58" s="4" t="s">
        <v>101</v>
      </c>
      <c r="G58" s="12"/>
      <c r="H58" s="8"/>
      <c r="I58" s="20"/>
      <c r="K58" s="5"/>
      <c r="L58" s="8"/>
    </row>
    <row r="59" spans="1:17" hidden="1" x14ac:dyDescent="0.2">
      <c r="A59" s="8"/>
      <c r="B59" s="8"/>
      <c r="C59" s="20"/>
      <c r="E59" s="4"/>
      <c r="G59" s="12"/>
      <c r="H59" s="8"/>
      <c r="I59" s="20"/>
      <c r="K59" s="5"/>
      <c r="L59" s="8"/>
    </row>
    <row r="60" spans="1:17" hidden="1" x14ac:dyDescent="0.2">
      <c r="A60" s="5" t="s">
        <v>118</v>
      </c>
      <c r="B60" s="8" t="s">
        <v>79</v>
      </c>
      <c r="C60" s="7">
        <f>IF(AND((C56=1),(G54&gt;0)),0.63*(G54^-0.73),0)</f>
        <v>0</v>
      </c>
      <c r="E60" s="4"/>
      <c r="G60" s="12"/>
      <c r="H60" s="8"/>
      <c r="I60" s="20"/>
      <c r="K60" s="5"/>
      <c r="L60" s="8"/>
    </row>
    <row r="61" spans="1:17" hidden="1" x14ac:dyDescent="0.2">
      <c r="A61" s="5" t="s">
        <v>119</v>
      </c>
      <c r="B61" s="8" t="s">
        <v>79</v>
      </c>
      <c r="C61" s="7">
        <f>IF(AND((C57=1),(G54&gt;0)),0.5*(G54^-0.01)+0.5*(G54^-0.06)+0.51*(G54^-0.9)+0.00042*G54-0.905,0)</f>
        <v>0</v>
      </c>
      <c r="E61" s="4"/>
      <c r="G61" s="12"/>
      <c r="H61" s="8"/>
      <c r="I61" s="20"/>
      <c r="K61" s="5"/>
      <c r="L61" s="8"/>
    </row>
    <row r="62" spans="1:17" hidden="1" x14ac:dyDescent="0.2">
      <c r="A62" s="4" t="s">
        <v>120</v>
      </c>
      <c r="B62" s="8" t="s">
        <v>79</v>
      </c>
      <c r="C62" s="7">
        <f>IF(B12&lt;=0,0,IF(C58=1,1.445*(B12^-0.33)-(0.00009*B12)-0.02,IF(C58=1.5,1.25*(B12^-0.31)-(0.00007*B12)-0.033,IF(C58=2,1.11*(B12^-0.3)-(0.00007*B12)-0.03,IF(C58=2.5,1.02*(B12^-0.3)-(0.00007*B12)-0.02,IF(C58=3,0.915*(B12^-0.3)-(0.00007*B12)-0.01,IF(C58=4,0.85*(B12^-0.3)-(0.00005*B12)-0.012,IF(C58=5,0.79*(B12^-0.3)-(0.00004*B12)-0.012,IF(C58=6,0.75*(B12^-0.3)-(0.00003*B12)-0.014,IF(C58=7,0.71*(B12^-0.3)-(0.00003*B12)-0.014,IF(C58=8,0.645*(B12^-0.295)-(0.00002*B12)-0.014,IF(C58=10,0.6*(B12^-0.295)-(0.000013*B12)-0.016,IF(C58=12,0.555*(B12^-0.4)-(0.00003*B12)+0.04,(IF(C58=14,0.4*(B12^-0.3)-(0.00002*B12)+0.017,0)))))))))))))))</f>
        <v>0</v>
      </c>
      <c r="E62" s="4"/>
    </row>
    <row r="63" spans="1:17" hidden="1" x14ac:dyDescent="0.2">
      <c r="A63" s="8"/>
      <c r="B63" s="8"/>
      <c r="C63" s="20"/>
    </row>
    <row r="64" spans="1:17" hidden="1" x14ac:dyDescent="0.2">
      <c r="A64" s="4" t="s">
        <v>105</v>
      </c>
      <c r="E64" s="8"/>
      <c r="F64" s="8"/>
      <c r="G64" s="11"/>
      <c r="H64" s="8"/>
      <c r="I64" s="17"/>
    </row>
    <row r="65" spans="1:13" hidden="1" x14ac:dyDescent="0.2">
      <c r="E65" s="8"/>
      <c r="F65" s="8"/>
      <c r="G65" s="11"/>
      <c r="H65" s="8"/>
      <c r="I65" s="17"/>
    </row>
    <row r="66" spans="1:13" hidden="1" x14ac:dyDescent="0.2">
      <c r="A66" s="8" t="s">
        <v>114</v>
      </c>
      <c r="B66" s="8" t="s">
        <v>96</v>
      </c>
      <c r="C66">
        <f>IF(AND((G54&lt;=1.5),(G54&gt;0)),B10/B9,0)</f>
        <v>0</v>
      </c>
      <c r="E66" s="4" t="s">
        <v>151</v>
      </c>
    </row>
    <row r="67" spans="1:13" ht="15.75" hidden="1" x14ac:dyDescent="0.3">
      <c r="A67" s="8" t="s">
        <v>113</v>
      </c>
      <c r="B67" s="8" t="s">
        <v>103</v>
      </c>
      <c r="C67">
        <f>IF((G54&gt;1.25),(B10^1.35/(B9*B11)),0)</f>
        <v>0</v>
      </c>
      <c r="E67" s="4" t="s">
        <v>150</v>
      </c>
    </row>
    <row r="68" spans="1:13" hidden="1" x14ac:dyDescent="0.2">
      <c r="A68" s="8"/>
      <c r="B68" s="8"/>
    </row>
    <row r="69" spans="1:13" hidden="1" x14ac:dyDescent="0.2">
      <c r="A69" s="8" t="s">
        <v>110</v>
      </c>
      <c r="B69" s="8" t="s">
        <v>111</v>
      </c>
      <c r="C69" s="7">
        <f>IF(C66&lt;=0,0,IF(C66&lt;=1,0.5,IF(C66&gt;1,1)))</f>
        <v>0</v>
      </c>
      <c r="E69" s="4" t="s">
        <v>116</v>
      </c>
    </row>
    <row r="70" spans="1:13" hidden="1" x14ac:dyDescent="0.2">
      <c r="A70" s="8" t="s">
        <v>112</v>
      </c>
      <c r="B70" s="8" t="s">
        <v>111</v>
      </c>
      <c r="C70" s="7">
        <f>IF(OR(B33=1,B33=2,B33=3,B33=4,B33=5,B33=6,B33=7),B33,1)</f>
        <v>1</v>
      </c>
      <c r="E70" s="4" t="s">
        <v>137</v>
      </c>
    </row>
    <row r="71" spans="1:13" hidden="1" x14ac:dyDescent="0.2">
      <c r="A71" s="8" t="s">
        <v>109</v>
      </c>
      <c r="B71" s="8" t="s">
        <v>111</v>
      </c>
      <c r="C71" s="7">
        <f>IF(B12=0,0,IF(AND((G54&gt;1.25),(B12&gt;0),(C67&lt;1.75)),1.5,IF(AND((G54&gt;1.25),(B12&gt;0),(C67&lt;2.5)),2,IF(AND((G54&gt;1.25),(B12&gt;0),(C67&lt;3.5)),3,IF(AND((G54&gt;1.25),(B12&gt;0),(C67&lt;4.5)),4,IF(AND((G54&gt;1.25),(B12&gt;0),(C67&lt;5.5)),5,IF(AND((G54&gt;1.25),(B12&gt;0),(C67&lt;6.5)),6,IF(AND((G54&gt;1.25),(B12&gt;0),(C67&lt;7.5)),7,IF(AND((G54&gt;1.25),(B12&gt;0),(C67&lt;8.5)),8,IF(AND((G54&gt;1.25),(B12&gt;0),(C67&lt;9.5)),9,IF(AND((G54&gt;1.25),(B12&gt;0),(C67&gt;=9.5)),10,0)))))))))))</f>
        <v>0</v>
      </c>
      <c r="D71" s="7"/>
      <c r="E71" s="4" t="s">
        <v>138</v>
      </c>
    </row>
    <row r="72" spans="1:13" hidden="1" x14ac:dyDescent="0.2">
      <c r="A72" s="4"/>
      <c r="B72" s="8"/>
      <c r="C72" s="7"/>
    </row>
    <row r="73" spans="1:13" hidden="1" x14ac:dyDescent="0.2">
      <c r="A73" s="5" t="s">
        <v>108</v>
      </c>
      <c r="B73" s="8" t="s">
        <v>104</v>
      </c>
      <c r="C73">
        <f>IF(C69=0.5,0.19*C66+1,IF(C69=1,0.27*(C66^0.5)-0.068*C66+1,0))</f>
        <v>0</v>
      </c>
      <c r="E73" s="4"/>
      <c r="H73" s="8"/>
      <c r="I73" s="8"/>
    </row>
    <row r="74" spans="1:13" hidden="1" x14ac:dyDescent="0.2">
      <c r="A74" s="5" t="s">
        <v>107</v>
      </c>
      <c r="B74" s="8" t="s">
        <v>104</v>
      </c>
      <c r="C74">
        <f>IF(C70=1,0.065*(C67^0.76)-(0.0015*C67)+1.19,IF(C70=2,0.063*(C67^0.8)-0.005*C67+1.17,IF(C70=3,0.064*(C67^0.8)-0.005*C67+1.18,IF(C70=4,0.1*(C67^0.84)-0.032*C67+1.13,IF(C70=5,0.063*(C67^0.8)-0.005*C67+1.17,IF(C70=6,0.08*(C67^0.85)-0.002*C67+1.1,IF(C70=7,0.1*(C67^0.84)-0.032*C67+1.13,0)))))))</f>
        <v>1.19</v>
      </c>
      <c r="E74" s="4"/>
      <c r="H74" s="8"/>
      <c r="I74" s="8"/>
    </row>
    <row r="75" spans="1:13" hidden="1" x14ac:dyDescent="0.2">
      <c r="A75" s="4" t="s">
        <v>106</v>
      </c>
      <c r="B75" s="8" t="s">
        <v>104</v>
      </c>
      <c r="C75">
        <f>IF(C71&lt;=1.5,0.786*(B12^0.13),IF(C71=2,0.826*(B12^0.125),IF(C71=3,0.936*(B12^0.11),IF(C71=4,1.076*(B12^0.092),IF(C71=5,1.115*(B12^0.09),IF(C71=6,1.176*(B12^0.085),IF(C71=7,1.239*(B12^0.08),IF(C71=8,1.304*(B12^0.074),IF(B12=9,1.359*(B12^0.07),IF(C71&gt;=10,1.42*(B12^0.065),0))))))))))</f>
        <v>0</v>
      </c>
      <c r="H75" s="8"/>
      <c r="I75" s="8"/>
    </row>
    <row r="76" spans="1:13" hidden="1" x14ac:dyDescent="0.2">
      <c r="H76" s="8"/>
      <c r="I76" s="8"/>
    </row>
    <row r="77" spans="1:13" hidden="1" x14ac:dyDescent="0.2">
      <c r="A77" s="4" t="s">
        <v>149</v>
      </c>
      <c r="B77" s="8" t="s">
        <v>97</v>
      </c>
      <c r="C77">
        <f>IF(G54&lt;=1.25,1,0)</f>
        <v>1</v>
      </c>
      <c r="G77" s="12"/>
      <c r="H77" s="8"/>
      <c r="I77" s="11"/>
      <c r="K77" s="12"/>
      <c r="L77" s="8"/>
      <c r="M77" s="11"/>
    </row>
    <row r="78" spans="1:13" hidden="1" x14ac:dyDescent="0.2">
      <c r="A78" s="4" t="s">
        <v>148</v>
      </c>
      <c r="B78" s="8" t="s">
        <v>97</v>
      </c>
      <c r="C78">
        <f>IF(B35=0,1,IF(B35=1,1.05,IF(B35=2,1.15,IF(B35=3,1.3,0))))</f>
        <v>1</v>
      </c>
      <c r="G78" s="12"/>
      <c r="H78" s="8"/>
      <c r="I78" s="11"/>
      <c r="K78" s="12"/>
      <c r="L78" s="8"/>
      <c r="M78" s="11"/>
    </row>
    <row r="79" spans="1:13" hidden="1" x14ac:dyDescent="0.2">
      <c r="A79" s="4" t="s">
        <v>147</v>
      </c>
      <c r="B79" s="7" t="s">
        <v>97</v>
      </c>
      <c r="C79">
        <f>IF(B35=0,1,IF(B35=1,1.05,IF(B35=2,1.1,IF(B35=3,1.15,0))))</f>
        <v>1</v>
      </c>
      <c r="G79" s="12"/>
      <c r="H79" s="8"/>
    </row>
    <row r="80" spans="1:13" hidden="1" x14ac:dyDescent="0.2">
      <c r="A80" s="4" t="s">
        <v>145</v>
      </c>
      <c r="B80" s="7" t="s">
        <v>98</v>
      </c>
      <c r="C80">
        <v>0.80400000000000005</v>
      </c>
    </row>
    <row r="81" spans="1:3" hidden="1" x14ac:dyDescent="0.2">
      <c r="A81" s="4" t="s">
        <v>146</v>
      </c>
      <c r="B81" s="7" t="s">
        <v>98</v>
      </c>
      <c r="C81">
        <v>0.71499999999999997</v>
      </c>
    </row>
    <row r="82" spans="1:3" hidden="1" x14ac:dyDescent="0.2">
      <c r="A82" s="4" t="s">
        <v>80</v>
      </c>
      <c r="B82" s="8" t="s">
        <v>81</v>
      </c>
      <c r="C82" s="21">
        <f>M44+U44+AD44</f>
        <v>0</v>
      </c>
    </row>
    <row r="83" spans="1:3" hidden="1" x14ac:dyDescent="0.2">
      <c r="A83" s="4"/>
      <c r="B83" s="8"/>
      <c r="C83" s="21"/>
    </row>
    <row r="84" spans="1:3" ht="14.25" hidden="1" x14ac:dyDescent="0.2">
      <c r="A84" s="4" t="s">
        <v>144</v>
      </c>
      <c r="C84">
        <f>C60*C77*(C82^C80)</f>
        <v>0</v>
      </c>
    </row>
    <row r="85" spans="1:3" ht="15.75" hidden="1" x14ac:dyDescent="0.3">
      <c r="A85" s="4" t="s">
        <v>143</v>
      </c>
      <c r="C85">
        <f>C73*C84</f>
        <v>0</v>
      </c>
    </row>
    <row r="86" spans="1:3" hidden="1" x14ac:dyDescent="0.2">
      <c r="A86" s="4"/>
    </row>
    <row r="87" spans="1:3" ht="15.75" hidden="1" x14ac:dyDescent="0.3">
      <c r="A87" s="4" t="s">
        <v>139</v>
      </c>
      <c r="C87">
        <f>C61*C78*(C82^C80)</f>
        <v>0</v>
      </c>
    </row>
    <row r="88" spans="1:3" ht="15.75" hidden="1" x14ac:dyDescent="0.3">
      <c r="A88" s="4" t="s">
        <v>140</v>
      </c>
      <c r="C88">
        <f>C74*C87</f>
        <v>0</v>
      </c>
    </row>
    <row r="89" spans="1:3" hidden="1" x14ac:dyDescent="0.2"/>
    <row r="90" spans="1:3" ht="15.75" hidden="1" x14ac:dyDescent="0.3">
      <c r="A90" s="4" t="s">
        <v>141</v>
      </c>
      <c r="C90">
        <f>C62*C79*(C82^C81)</f>
        <v>0</v>
      </c>
    </row>
    <row r="91" spans="1:3" ht="15.75" hidden="1" x14ac:dyDescent="0.3">
      <c r="A91" s="4" t="s">
        <v>142</v>
      </c>
      <c r="C91">
        <f>C75*C90</f>
        <v>0</v>
      </c>
    </row>
    <row r="92" spans="1:3" hidden="1" x14ac:dyDescent="0.2"/>
  </sheetData>
  <sheetProtection algorithmName="SHA-512" hashValue="PblI47QQtRO/T63Y3e6Aluhj01Bvc3TpoP1cES2xeD7S93SdOZ7v95d7tSR45gjgVxKQcNPkgpC0JqxctTt4GQ==" saltValue="ZJo4tLZ0J/3TvCa39dutug==" spinCount="100000" sheet="1" selectLockedCells="1"/>
  <pageMargins left="0.7" right="0.7" top="0.75" bottom="0.75" header="0.3" footer="0.3"/>
  <pageSetup paperSize="9" scale="70" orientation="landscape" cellComments="atEnd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Button 2">
              <controlPr defaultSize="0" print="0" autoFill="0" autoPict="0" macro="[0]!RDB_Workbook_To_PDF">
                <anchor moveWithCells="1">
                  <from>
                    <xdr:col>16</xdr:col>
                    <xdr:colOff>247650</xdr:colOff>
                    <xdr:row>0</xdr:row>
                    <xdr:rowOff>76200</xdr:rowOff>
                  </from>
                  <to>
                    <xdr:col>25</xdr:col>
                    <xdr:colOff>609600</xdr:colOff>
                    <xdr:row>0</xdr:row>
                    <xdr:rowOff>447675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Beregning alle størrelser 60890</vt:lpstr>
    </vt:vector>
  </TitlesOfParts>
  <Company>Cenika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Centech Varmeberegningsprogram</dc:title>
  <dc:creator>Cenika AS</dc:creator>
  <dc:description>Varmeberegningsprogram ihht. 60890</dc:description>
  <cp:lastModifiedBy>Espen Storstein</cp:lastModifiedBy>
  <cp:lastPrinted>2016-12-15T08:27:30Z</cp:lastPrinted>
  <dcterms:created xsi:type="dcterms:W3CDTF">2005-02-23T18:58:58Z</dcterms:created>
  <dcterms:modified xsi:type="dcterms:W3CDTF">2021-08-25T10:28:19Z</dcterms:modified>
  <cp:version>2.73</cp:version>
</cp:coreProperties>
</file>